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954"/>
  </bookViews>
  <sheets>
    <sheet name="Darbuotojai 2004-2009" sheetId="31" r:id="rId1"/>
    <sheet name="Darbuotojai_1" sheetId="22" r:id="rId2"/>
    <sheet name="Darbuotojai_2" sheetId="23" r:id="rId3"/>
    <sheet name="Padaliniai_1" sheetId="24" r:id="rId4"/>
    <sheet name="Padaliniai_2" sheetId="25" r:id="rId5"/>
    <sheet name="Tipai detaliai" sheetId="14" r:id="rId6"/>
    <sheet name="A01, B01" sheetId="17" r:id="rId7"/>
    <sheet name="A02, B02" sheetId="16" r:id="rId8"/>
    <sheet name="B03" sheetId="18" r:id="rId9"/>
    <sheet name="HS" sheetId="19" r:id="rId10"/>
    <sheet name="A02, B02 žurnalai" sheetId="6" r:id="rId11"/>
    <sheet name="TarpinisA01-B01" sheetId="27" r:id="rId12"/>
    <sheet name="TarpinisA02-B02" sheetId="28" r:id="rId13"/>
    <sheet name="TarpinisB03" sheetId="29" r:id="rId14"/>
    <sheet name="TarpinisHS" sheetId="30" r:id="rId15"/>
    <sheet name="DB" sheetId="9" r:id="rId16"/>
  </sheets>
  <externalReferences>
    <externalReference r:id="rId17"/>
  </externalReferences>
  <definedNames>
    <definedName name="_xlnm._FilterDatabase" localSheetId="6" hidden="1">'A01, B01'!$A$2:$P$41</definedName>
    <definedName name="_xlnm._FilterDatabase" localSheetId="7" hidden="1">'A02, B02'!$J$1:$J$99</definedName>
    <definedName name="_xlnm._FilterDatabase" localSheetId="8" hidden="1">'B03'!$E$1:$E$168</definedName>
    <definedName name="_xlnm._FilterDatabase" localSheetId="2" hidden="1">Darbuotojai_2!$E$1:$E$121</definedName>
  </definedNames>
  <calcPr calcId="125725"/>
</workbook>
</file>

<file path=xl/calcChain.xml><?xml version="1.0" encoding="utf-8"?>
<calcChain xmlns="http://schemas.openxmlformats.org/spreadsheetml/2006/main">
  <c r="E5" i="31"/>
  <c r="AB12"/>
  <c r="F16"/>
  <c r="E10" i="22"/>
  <c r="D10" i="23"/>
  <c r="C12" i="24"/>
  <c r="C15"/>
  <c r="B12" i="25"/>
  <c r="B15"/>
  <c r="E1" i="6"/>
  <c r="L6" i="31"/>
  <c r="N6"/>
  <c r="O6"/>
  <c r="P6"/>
  <c r="Q6"/>
  <c r="L7"/>
  <c r="N7"/>
  <c r="O7"/>
  <c r="P7"/>
  <c r="Q7"/>
  <c r="L11"/>
  <c r="O11"/>
  <c r="P11"/>
  <c r="Q11"/>
  <c r="L8"/>
  <c r="N8"/>
  <c r="O8"/>
  <c r="P8"/>
  <c r="L13"/>
  <c r="N13"/>
  <c r="O13"/>
  <c r="P13"/>
  <c r="Q13"/>
  <c r="L10"/>
  <c r="N10"/>
  <c r="O10"/>
  <c r="P10"/>
  <c r="Q10"/>
  <c r="L15"/>
  <c r="N15"/>
  <c r="O15"/>
  <c r="P15"/>
  <c r="Q15"/>
  <c r="L14"/>
  <c r="O14"/>
  <c r="P14"/>
  <c r="Q14"/>
  <c r="L4"/>
  <c r="N4"/>
  <c r="O4"/>
  <c r="P4"/>
  <c r="Q4"/>
  <c r="L18"/>
  <c r="N18"/>
  <c r="O18"/>
  <c r="P18"/>
  <c r="L20"/>
  <c r="N20"/>
  <c r="O20"/>
  <c r="P20"/>
  <c r="L27"/>
  <c r="N27"/>
  <c r="O27"/>
  <c r="P27"/>
  <c r="Q27"/>
  <c r="L17"/>
  <c r="N17"/>
  <c r="O17"/>
  <c r="P17"/>
  <c r="Q17"/>
  <c r="L24"/>
  <c r="N24"/>
  <c r="O24"/>
  <c r="P24"/>
  <c r="Q24"/>
  <c r="L22"/>
  <c r="N22"/>
  <c r="O22"/>
  <c r="P22"/>
  <c r="Q22"/>
  <c r="L21"/>
  <c r="N21"/>
  <c r="O21"/>
  <c r="P21"/>
  <c r="Q21"/>
  <c r="L23"/>
  <c r="N23"/>
  <c r="O23"/>
  <c r="P23"/>
  <c r="Q23"/>
  <c r="L36"/>
  <c r="L12"/>
  <c r="N12"/>
  <c r="P12"/>
  <c r="Q12"/>
  <c r="L26"/>
  <c r="N26"/>
  <c r="O26"/>
  <c r="Q26"/>
  <c r="L19"/>
  <c r="M19"/>
  <c r="N19"/>
  <c r="O19"/>
  <c r="P19"/>
  <c r="Q19"/>
  <c r="L31"/>
  <c r="N31"/>
  <c r="N33"/>
  <c r="O33"/>
  <c r="L25"/>
  <c r="N25"/>
  <c r="L16"/>
  <c r="N16"/>
  <c r="O16"/>
  <c r="P16"/>
  <c r="Q16"/>
  <c r="L30"/>
  <c r="N30"/>
  <c r="O30"/>
  <c r="P30"/>
  <c r="Q30"/>
  <c r="L29"/>
  <c r="N29"/>
  <c r="O29"/>
  <c r="P29"/>
  <c r="Q29"/>
  <c r="L43"/>
  <c r="N43"/>
  <c r="O43"/>
  <c r="P43"/>
  <c r="Q43"/>
  <c r="L35"/>
  <c r="N35"/>
  <c r="P35"/>
  <c r="Q35"/>
  <c r="L51"/>
  <c r="M51"/>
  <c r="L32"/>
  <c r="N32"/>
  <c r="O32"/>
  <c r="P32"/>
  <c r="Q32"/>
  <c r="L55"/>
  <c r="N55"/>
  <c r="P55"/>
  <c r="L67"/>
  <c r="N67"/>
  <c r="O67"/>
  <c r="P67"/>
  <c r="Q67"/>
  <c r="L70"/>
  <c r="O70"/>
  <c r="P70"/>
  <c r="Q70"/>
  <c r="L68"/>
  <c r="N68"/>
  <c r="L56"/>
  <c r="N56"/>
  <c r="O56"/>
  <c r="P56"/>
  <c r="Q56"/>
  <c r="L53"/>
  <c r="N53"/>
  <c r="O53"/>
  <c r="L71"/>
  <c r="Q71"/>
  <c r="L50"/>
  <c r="N50"/>
  <c r="O50"/>
  <c r="P50"/>
  <c r="Q50"/>
  <c r="L28"/>
  <c r="N28"/>
  <c r="O28"/>
  <c r="P28"/>
  <c r="Q28"/>
  <c r="L58"/>
  <c r="S58" s="1"/>
  <c r="N58"/>
  <c r="O58"/>
  <c r="Q58"/>
  <c r="L42"/>
  <c r="S42" s="1"/>
  <c r="N42"/>
  <c r="O42"/>
  <c r="P42"/>
  <c r="L54"/>
  <c r="N54"/>
  <c r="O54"/>
  <c r="L41"/>
  <c r="N41"/>
  <c r="L57"/>
  <c r="N57"/>
  <c r="O57"/>
  <c r="P57"/>
  <c r="Q57"/>
  <c r="N82"/>
  <c r="O82"/>
  <c r="L45"/>
  <c r="S45" s="1"/>
  <c r="N45"/>
  <c r="O45"/>
  <c r="L60"/>
  <c r="S60" s="1"/>
  <c r="N60"/>
  <c r="O60"/>
  <c r="L74"/>
  <c r="L61"/>
  <c r="S61" s="1"/>
  <c r="N61"/>
  <c r="O61"/>
  <c r="P61"/>
  <c r="L65"/>
  <c r="N65"/>
  <c r="O65"/>
  <c r="L49"/>
  <c r="N49"/>
  <c r="P49"/>
  <c r="Q49"/>
  <c r="L66"/>
  <c r="S66" s="1"/>
  <c r="N66"/>
  <c r="O66"/>
  <c r="P66"/>
  <c r="L63"/>
  <c r="N63"/>
  <c r="O63"/>
  <c r="P63"/>
  <c r="L48"/>
  <c r="N48"/>
  <c r="O48"/>
  <c r="P48"/>
  <c r="Q48"/>
  <c r="L59"/>
  <c r="N59"/>
  <c r="L64"/>
  <c r="N64"/>
  <c r="O64"/>
  <c r="P64"/>
  <c r="Q64"/>
  <c r="L72"/>
  <c r="S72" s="1"/>
  <c r="N72"/>
  <c r="L73"/>
  <c r="N73"/>
  <c r="O73"/>
  <c r="P73"/>
  <c r="L88"/>
  <c r="N88"/>
  <c r="P96"/>
  <c r="Q96"/>
  <c r="L78"/>
  <c r="N78"/>
  <c r="O78"/>
  <c r="Q78"/>
  <c r="L44"/>
  <c r="N44"/>
  <c r="Q44"/>
  <c r="N76"/>
  <c r="O76"/>
  <c r="P76"/>
  <c r="Q76"/>
  <c r="L81"/>
  <c r="S81" s="1"/>
  <c r="N81"/>
  <c r="L86"/>
  <c r="S86" s="1"/>
  <c r="L69"/>
  <c r="S69" s="1"/>
  <c r="N69"/>
  <c r="Q69"/>
  <c r="L37"/>
  <c r="N37"/>
  <c r="O37"/>
  <c r="P37"/>
  <c r="Q37"/>
  <c r="L95"/>
  <c r="S95" s="1"/>
  <c r="L46"/>
  <c r="N46"/>
  <c r="O46"/>
  <c r="P46"/>
  <c r="Q46"/>
  <c r="N34"/>
  <c r="O34"/>
  <c r="P34"/>
  <c r="Q34"/>
  <c r="O110"/>
  <c r="P110"/>
  <c r="Q110"/>
  <c r="L99"/>
  <c r="N99"/>
  <c r="L91"/>
  <c r="N91"/>
  <c r="P91"/>
  <c r="Q91"/>
  <c r="L107"/>
  <c r="O107"/>
  <c r="L106"/>
  <c r="O106"/>
  <c r="Q106"/>
  <c r="L108"/>
  <c r="L112"/>
  <c r="O112"/>
  <c r="L103"/>
  <c r="S103" s="1"/>
  <c r="N103"/>
  <c r="O103"/>
  <c r="Q103"/>
  <c r="N105"/>
  <c r="O105"/>
  <c r="L62"/>
  <c r="N62"/>
  <c r="P62"/>
  <c r="Q62"/>
  <c r="L109"/>
  <c r="S109" s="1"/>
  <c r="O109"/>
  <c r="P109"/>
  <c r="Q109"/>
  <c r="L121"/>
  <c r="L113"/>
  <c r="S113" s="1"/>
  <c r="O113"/>
  <c r="L115"/>
  <c r="S115" s="1"/>
  <c r="N75"/>
  <c r="O75"/>
  <c r="P75"/>
  <c r="Q75"/>
  <c r="L116"/>
  <c r="N116"/>
  <c r="L120"/>
  <c r="S120" s="1"/>
  <c r="L122"/>
  <c r="S122" s="1"/>
  <c r="L83"/>
  <c r="N83"/>
  <c r="O83"/>
  <c r="Q83"/>
  <c r="L102"/>
  <c r="N102"/>
  <c r="O102"/>
  <c r="P102"/>
  <c r="Q102"/>
  <c r="L104"/>
  <c r="N104"/>
  <c r="O104"/>
  <c r="P104"/>
  <c r="Q104"/>
  <c r="L38"/>
  <c r="N38"/>
  <c r="P38"/>
  <c r="Q38"/>
  <c r="L52"/>
  <c r="N52"/>
  <c r="O52"/>
  <c r="P52"/>
  <c r="Q52"/>
  <c r="L126"/>
  <c r="S126" s="1"/>
  <c r="O126"/>
  <c r="N98"/>
  <c r="P98"/>
  <c r="N114"/>
  <c r="L123"/>
  <c r="N123"/>
  <c r="Q123"/>
  <c r="L111"/>
  <c r="S111" s="1"/>
  <c r="N111"/>
  <c r="P111"/>
  <c r="Q111"/>
  <c r="L79"/>
  <c r="S79" s="1"/>
  <c r="N79"/>
  <c r="O79"/>
  <c r="Q79"/>
  <c r="L100"/>
  <c r="S100" s="1"/>
  <c r="N100"/>
  <c r="O100"/>
  <c r="P100"/>
  <c r="Q100"/>
  <c r="L131"/>
  <c r="S131" s="1"/>
  <c r="L130"/>
  <c r="S130" s="1"/>
  <c r="P130"/>
  <c r="Q130"/>
  <c r="L87"/>
  <c r="S87" s="1"/>
  <c r="N87"/>
  <c r="O87"/>
  <c r="Q87"/>
  <c r="N118"/>
  <c r="P118"/>
  <c r="Q118"/>
  <c r="N90"/>
  <c r="L141"/>
  <c r="L142"/>
  <c r="L134"/>
  <c r="S134" s="1"/>
  <c r="L135"/>
  <c r="S135" s="1"/>
  <c r="L138"/>
  <c r="S138" s="1"/>
  <c r="L137"/>
  <c r="S137" s="1"/>
  <c r="L139"/>
  <c r="S139" s="1"/>
  <c r="L140"/>
  <c r="S140" s="1"/>
  <c r="L124"/>
  <c r="N124"/>
  <c r="O124"/>
  <c r="P124"/>
  <c r="Q124"/>
  <c r="L146"/>
  <c r="O146"/>
  <c r="P146"/>
  <c r="L144"/>
  <c r="S144" s="1"/>
  <c r="L147"/>
  <c r="S147" s="1"/>
  <c r="N133"/>
  <c r="O133"/>
  <c r="P133"/>
  <c r="Q133"/>
  <c r="L149"/>
  <c r="S149" s="1"/>
  <c r="L151"/>
  <c r="S151" s="1"/>
  <c r="L154"/>
  <c r="S154" s="1"/>
  <c r="L132"/>
  <c r="S132" s="1"/>
  <c r="N132"/>
  <c r="P132"/>
  <c r="L155"/>
  <c r="S155" s="1"/>
  <c r="L152"/>
  <c r="S152" s="1"/>
  <c r="L153"/>
  <c r="S153" s="1"/>
  <c r="L156"/>
  <c r="S156" s="1"/>
  <c r="L157"/>
  <c r="S157" s="1"/>
  <c r="L159"/>
  <c r="S159" s="1"/>
  <c r="L160"/>
  <c r="S160" s="1"/>
  <c r="N77"/>
  <c r="O77"/>
  <c r="P77"/>
  <c r="Q77"/>
  <c r="L94"/>
  <c r="S94" s="1"/>
  <c r="N94"/>
  <c r="P94"/>
  <c r="N93"/>
  <c r="O93"/>
  <c r="P93"/>
  <c r="Q93"/>
  <c r="P185"/>
  <c r="W185" s="1"/>
  <c r="O172"/>
  <c r="W172" s="1"/>
  <c r="Q172"/>
  <c r="O183"/>
  <c r="W183" s="1"/>
  <c r="O184"/>
  <c r="W184" s="1"/>
  <c r="Q170"/>
  <c r="P173"/>
  <c r="W173" s="1"/>
  <c r="Q173"/>
  <c r="O162"/>
  <c r="P162"/>
  <c r="Q162"/>
  <c r="N40"/>
  <c r="W40" s="1"/>
  <c r="O167"/>
  <c r="P167"/>
  <c r="N101"/>
  <c r="W101" s="1"/>
  <c r="N125"/>
  <c r="P125"/>
  <c r="Q125"/>
  <c r="N89"/>
  <c r="U89" s="1"/>
  <c r="O89"/>
  <c r="Q89"/>
  <c r="N150"/>
  <c r="U150" s="1"/>
  <c r="O150"/>
  <c r="P150"/>
  <c r="Q150"/>
  <c r="N119"/>
  <c r="W119" s="1"/>
  <c r="O179"/>
  <c r="W179" s="1"/>
  <c r="Q175"/>
  <c r="N80"/>
  <c r="U80" s="1"/>
  <c r="P80"/>
  <c r="N128"/>
  <c r="W128" s="1"/>
  <c r="O174"/>
  <c r="W174" s="1"/>
  <c r="P187"/>
  <c r="W187" s="1"/>
  <c r="O169"/>
  <c r="P169"/>
  <c r="Q169"/>
  <c r="P165"/>
  <c r="W165" s="1"/>
  <c r="P176"/>
  <c r="W176" s="1"/>
  <c r="Q164"/>
  <c r="P186"/>
  <c r="W186" s="1"/>
  <c r="O171"/>
  <c r="W171" s="1"/>
  <c r="Q171"/>
  <c r="O178"/>
  <c r="W178" s="1"/>
  <c r="P166"/>
  <c r="W166" s="1"/>
  <c r="Q166"/>
  <c r="Q177"/>
  <c r="N85"/>
  <c r="W85" s="1"/>
  <c r="Q85"/>
  <c r="N148"/>
  <c r="W148" s="1"/>
  <c r="N129"/>
  <c r="W129" s="1"/>
  <c r="N84"/>
  <c r="U84" s="1"/>
  <c r="O84"/>
  <c r="P84"/>
  <c r="N92"/>
  <c r="U92" s="1"/>
  <c r="O92"/>
  <c r="P92"/>
  <c r="Q92"/>
  <c r="N39"/>
  <c r="U39" s="1"/>
  <c r="O39"/>
  <c r="P39"/>
  <c r="Q39"/>
  <c r="O168"/>
  <c r="W168" s="1"/>
  <c r="N97"/>
  <c r="U97" s="1"/>
  <c r="P97"/>
  <c r="Q97"/>
  <c r="N47"/>
  <c r="W47" s="1"/>
  <c r="Q47"/>
  <c r="P181"/>
  <c r="W181" s="1"/>
  <c r="P163"/>
  <c r="W163" s="1"/>
  <c r="N127"/>
  <c r="U127" s="1"/>
  <c r="O127"/>
  <c r="P127"/>
  <c r="Q127"/>
  <c r="P182"/>
  <c r="W182" s="1"/>
  <c r="N136"/>
  <c r="U136" s="1"/>
  <c r="P136"/>
  <c r="Q136"/>
  <c r="N145"/>
  <c r="O145"/>
  <c r="O180"/>
  <c r="W180" s="1"/>
  <c r="L9"/>
  <c r="N9"/>
  <c r="O9"/>
  <c r="Q5"/>
  <c r="P5"/>
  <c r="O5"/>
  <c r="N5"/>
  <c r="L5"/>
  <c r="AF12"/>
  <c r="G43" i="16"/>
  <c r="N43" s="1"/>
  <c r="O43" s="1"/>
  <c r="D43"/>
  <c r="AF179" i="31"/>
  <c r="E19"/>
  <c r="E45"/>
  <c r="E42"/>
  <c r="E61"/>
  <c r="E51"/>
  <c r="E60"/>
  <c r="E69"/>
  <c r="E79"/>
  <c r="E58"/>
  <c r="E66"/>
  <c r="E87"/>
  <c r="E72"/>
  <c r="E94"/>
  <c r="E81"/>
  <c r="E100"/>
  <c r="E95"/>
  <c r="E103"/>
  <c r="E111"/>
  <c r="E109"/>
  <c r="E86"/>
  <c r="E113"/>
  <c r="E115"/>
  <c r="E120"/>
  <c r="E122"/>
  <c r="E132"/>
  <c r="E126"/>
  <c r="E130"/>
  <c r="E131"/>
  <c r="E134"/>
  <c r="E135"/>
  <c r="E137"/>
  <c r="E138"/>
  <c r="E139"/>
  <c r="E140"/>
  <c r="E144"/>
  <c r="E147"/>
  <c r="E149"/>
  <c r="E151"/>
  <c r="E152"/>
  <c r="E153"/>
  <c r="E154"/>
  <c r="E155"/>
  <c r="E156"/>
  <c r="E157"/>
  <c r="E159"/>
  <c r="E160"/>
  <c r="F188"/>
  <c r="H8" i="23"/>
  <c r="H12"/>
  <c r="H15"/>
  <c r="H16"/>
  <c r="H17"/>
  <c r="H36"/>
  <c r="H47"/>
  <c r="H60"/>
  <c r="H63"/>
  <c r="H65"/>
  <c r="H71"/>
  <c r="H81"/>
  <c r="H88"/>
  <c r="H93"/>
  <c r="H118"/>
  <c r="H121"/>
  <c r="K188" i="31"/>
  <c r="J188"/>
  <c r="I188"/>
  <c r="H188"/>
  <c r="G161"/>
  <c r="E161" s="1"/>
  <c r="G108"/>
  <c r="E108" s="1"/>
  <c r="G158"/>
  <c r="E158" s="1"/>
  <c r="G141"/>
  <c r="E141" s="1"/>
  <c r="G142"/>
  <c r="E142" s="1"/>
  <c r="G143"/>
  <c r="E143" s="1"/>
  <c r="G123"/>
  <c r="E123" s="1"/>
  <c r="G121"/>
  <c r="E121" s="1"/>
  <c r="G74"/>
  <c r="E74" s="1"/>
  <c r="G116"/>
  <c r="E116" s="1"/>
  <c r="G99"/>
  <c r="E99" s="1"/>
  <c r="G117"/>
  <c r="E117" s="1"/>
  <c r="G118"/>
  <c r="E118" s="1"/>
  <c r="G114"/>
  <c r="E114" s="1"/>
  <c r="G112"/>
  <c r="E112" s="1"/>
  <c r="G91"/>
  <c r="E91" s="1"/>
  <c r="G146"/>
  <c r="E146" s="1"/>
  <c r="G54"/>
  <c r="E54" s="1"/>
  <c r="G107"/>
  <c r="E107" s="1"/>
  <c r="G56"/>
  <c r="E56" s="1"/>
  <c r="G110"/>
  <c r="E110" s="1"/>
  <c r="G96"/>
  <c r="E96" s="1"/>
  <c r="G65"/>
  <c r="E65" s="1"/>
  <c r="G88"/>
  <c r="E88" s="1"/>
  <c r="G102"/>
  <c r="E102" s="1"/>
  <c r="G105"/>
  <c r="E105" s="1"/>
  <c r="G98"/>
  <c r="E98" s="1"/>
  <c r="G133"/>
  <c r="E133" s="1"/>
  <c r="G53"/>
  <c r="E53" s="1"/>
  <c r="G59"/>
  <c r="E59" s="1"/>
  <c r="G104"/>
  <c r="E104" s="1"/>
  <c r="G64"/>
  <c r="E64" s="1"/>
  <c r="G90"/>
  <c r="E90" s="1"/>
  <c r="G71"/>
  <c r="E71" s="1"/>
  <c r="G106"/>
  <c r="E106" s="1"/>
  <c r="G82"/>
  <c r="E82" s="1"/>
  <c r="G68"/>
  <c r="E68" s="1"/>
  <c r="G78"/>
  <c r="E78" s="1"/>
  <c r="G63"/>
  <c r="E63" s="1"/>
  <c r="G73"/>
  <c r="E73" s="1"/>
  <c r="G41"/>
  <c r="E41" s="1"/>
  <c r="G62"/>
  <c r="E62" s="1"/>
  <c r="G55"/>
  <c r="E55" s="1"/>
  <c r="G77"/>
  <c r="E77" s="1"/>
  <c r="G44"/>
  <c r="E44" s="1"/>
  <c r="G32"/>
  <c r="E32" s="1"/>
  <c r="G83"/>
  <c r="E83" s="1"/>
  <c r="G93"/>
  <c r="E93" s="1"/>
  <c r="G70"/>
  <c r="E70" s="1"/>
  <c r="G49"/>
  <c r="E49" s="1"/>
  <c r="G29"/>
  <c r="E29" s="1"/>
  <c r="G124"/>
  <c r="E124" s="1"/>
  <c r="G67"/>
  <c r="E67" s="1"/>
  <c r="G52"/>
  <c r="E52" s="1"/>
  <c r="G75"/>
  <c r="E75" s="1"/>
  <c r="G50"/>
  <c r="E50" s="1"/>
  <c r="G43"/>
  <c r="E43" s="1"/>
  <c r="G46"/>
  <c r="E46" s="1"/>
  <c r="G25"/>
  <c r="E25" s="1"/>
  <c r="G36"/>
  <c r="E36" s="1"/>
  <c r="G38"/>
  <c r="E38" s="1"/>
  <c r="G57"/>
  <c r="E57" s="1"/>
  <c r="G37"/>
  <c r="E37" s="1"/>
  <c r="G35"/>
  <c r="E35" s="1"/>
  <c r="G31"/>
  <c r="E31" s="1"/>
  <c r="G33"/>
  <c r="E33" s="1"/>
  <c r="G24"/>
  <c r="E24" s="1"/>
  <c r="G27"/>
  <c r="E27" s="1"/>
  <c r="G18"/>
  <c r="E18" s="1"/>
  <c r="G48"/>
  <c r="E48" s="1"/>
  <c r="G30"/>
  <c r="E30" s="1"/>
  <c r="G23"/>
  <c r="E23" s="1"/>
  <c r="G76"/>
  <c r="E76" s="1"/>
  <c r="G20"/>
  <c r="E20" s="1"/>
  <c r="G16"/>
  <c r="E16" s="1"/>
  <c r="G26"/>
  <c r="E26" s="1"/>
  <c r="G28"/>
  <c r="E28" s="1"/>
  <c r="G14"/>
  <c r="E14" s="1"/>
  <c r="G22"/>
  <c r="E22" s="1"/>
  <c r="G7"/>
  <c r="E7" s="1"/>
  <c r="G17"/>
  <c r="E17" s="1"/>
  <c r="G15"/>
  <c r="E15" s="1"/>
  <c r="G10"/>
  <c r="E10" s="1"/>
  <c r="G21"/>
  <c r="E21" s="1"/>
  <c r="G13"/>
  <c r="E13" s="1"/>
  <c r="G34"/>
  <c r="E34" s="1"/>
  <c r="G9"/>
  <c r="E9" s="1"/>
  <c r="G11"/>
  <c r="E11" s="1"/>
  <c r="G12"/>
  <c r="E12" s="1"/>
  <c r="G6"/>
  <c r="E6" s="1"/>
  <c r="G8"/>
  <c r="E8" s="1"/>
  <c r="G5"/>
  <c r="G4"/>
  <c r="E4" s="1"/>
  <c r="F17" i="24"/>
  <c r="D122" i="23"/>
  <c r="F122"/>
  <c r="G122"/>
  <c r="F18" i="24"/>
  <c r="E16"/>
  <c r="F16"/>
  <c r="D16"/>
  <c r="N99" i="16"/>
  <c r="O99" s="1"/>
  <c r="D99"/>
  <c r="N98"/>
  <c r="O98" s="1"/>
  <c r="D98"/>
  <c r="L168" i="18"/>
  <c r="M168" s="1"/>
  <c r="D168"/>
  <c r="L167"/>
  <c r="M167" s="1"/>
  <c r="D167"/>
  <c r="L166"/>
  <c r="M166" s="1"/>
  <c r="D166"/>
  <c r="L165"/>
  <c r="M165" s="1"/>
  <c r="D165"/>
  <c r="L164"/>
  <c r="M164" s="1"/>
  <c r="D164"/>
  <c r="L163"/>
  <c r="M163" s="1"/>
  <c r="D163"/>
  <c r="L162"/>
  <c r="M162" s="1"/>
  <c r="D162"/>
  <c r="L161"/>
  <c r="M161" s="1"/>
  <c r="D161"/>
  <c r="L160"/>
  <c r="M160" s="1"/>
  <c r="D160"/>
  <c r="L159"/>
  <c r="M159" s="1"/>
  <c r="D159"/>
  <c r="L158"/>
  <c r="M158" s="1"/>
  <c r="D158"/>
  <c r="L157"/>
  <c r="M157" s="1"/>
  <c r="D157"/>
  <c r="L156"/>
  <c r="M156" s="1"/>
  <c r="D156"/>
  <c r="L155"/>
  <c r="M155" s="1"/>
  <c r="D155"/>
  <c r="L154"/>
  <c r="M154" s="1"/>
  <c r="D154"/>
  <c r="L153"/>
  <c r="M153" s="1"/>
  <c r="D153"/>
  <c r="L152"/>
  <c r="M152" s="1"/>
  <c r="D152"/>
  <c r="L151"/>
  <c r="M151" s="1"/>
  <c r="D151"/>
  <c r="L150"/>
  <c r="M150" s="1"/>
  <c r="D150"/>
  <c r="L149"/>
  <c r="M149" s="1"/>
  <c r="D149"/>
  <c r="L148"/>
  <c r="M148" s="1"/>
  <c r="D148"/>
  <c r="L147"/>
  <c r="M147" s="1"/>
  <c r="D147"/>
  <c r="L146"/>
  <c r="M146" s="1"/>
  <c r="D146"/>
  <c r="L145"/>
  <c r="M145" s="1"/>
  <c r="D145"/>
  <c r="L144"/>
  <c r="M144" s="1"/>
  <c r="D144"/>
  <c r="L143"/>
  <c r="M143" s="1"/>
  <c r="D143"/>
  <c r="L142"/>
  <c r="M142" s="1"/>
  <c r="D142"/>
  <c r="L141"/>
  <c r="M141" s="1"/>
  <c r="D141"/>
  <c r="L140"/>
  <c r="M140" s="1"/>
  <c r="D140"/>
  <c r="L139"/>
  <c r="M139" s="1"/>
  <c r="D139"/>
  <c r="L138"/>
  <c r="M138" s="1"/>
  <c r="D138"/>
  <c r="L137"/>
  <c r="M137" s="1"/>
  <c r="D137"/>
  <c r="L136"/>
  <c r="M136" s="1"/>
  <c r="D136"/>
  <c r="L135"/>
  <c r="M135" s="1"/>
  <c r="D135"/>
  <c r="L134"/>
  <c r="M134" s="1"/>
  <c r="D134"/>
  <c r="L133"/>
  <c r="M133" s="1"/>
  <c r="D133"/>
  <c r="L132"/>
  <c r="M132" s="1"/>
  <c r="D132"/>
  <c r="L131"/>
  <c r="M131" s="1"/>
  <c r="D131"/>
  <c r="L130"/>
  <c r="M130" s="1"/>
  <c r="D130"/>
  <c r="L129"/>
  <c r="M129" s="1"/>
  <c r="D129"/>
  <c r="L128"/>
  <c r="M128" s="1"/>
  <c r="D128"/>
  <c r="L127"/>
  <c r="M127" s="1"/>
  <c r="D127"/>
  <c r="L126"/>
  <c r="M126" s="1"/>
  <c r="D126"/>
  <c r="L125"/>
  <c r="M125" s="1"/>
  <c r="D125"/>
  <c r="L124"/>
  <c r="M124" s="1"/>
  <c r="D124"/>
  <c r="L123"/>
  <c r="M123" s="1"/>
  <c r="D123"/>
  <c r="L122"/>
  <c r="M122" s="1"/>
  <c r="D122"/>
  <c r="L121"/>
  <c r="M121" s="1"/>
  <c r="D121"/>
  <c r="L120"/>
  <c r="M120" s="1"/>
  <c r="D120"/>
  <c r="L119"/>
  <c r="M119" s="1"/>
  <c r="D119"/>
  <c r="L118"/>
  <c r="M118" s="1"/>
  <c r="D118"/>
  <c r="L117"/>
  <c r="M117" s="1"/>
  <c r="D117"/>
  <c r="Q16" i="16"/>
  <c r="L114" i="18"/>
  <c r="M114" s="1"/>
  <c r="L109"/>
  <c r="M109" s="1"/>
  <c r="N4" i="17"/>
  <c r="O4" s="1"/>
  <c r="Q4" s="1"/>
  <c r="G19" i="25"/>
  <c r="I2" i="23" s="1"/>
  <c r="E4" s="1"/>
  <c r="H4" s="1"/>
  <c r="D16" i="25"/>
  <c r="C16"/>
  <c r="B16"/>
  <c r="D2" i="19"/>
  <c r="N2"/>
  <c r="O2"/>
  <c r="D3"/>
  <c r="N3"/>
  <c r="O3" s="1"/>
  <c r="D4"/>
  <c r="N4"/>
  <c r="O4"/>
  <c r="D5"/>
  <c r="N5"/>
  <c r="O5" s="1"/>
  <c r="D6"/>
  <c r="N6"/>
  <c r="O6"/>
  <c r="D7"/>
  <c r="N7"/>
  <c r="O7" s="1"/>
  <c r="D8"/>
  <c r="N8"/>
  <c r="O8"/>
  <c r="D9"/>
  <c r="N9"/>
  <c r="O9" s="1"/>
  <c r="D10"/>
  <c r="N10"/>
  <c r="O10"/>
  <c r="D11"/>
  <c r="N11"/>
  <c r="O11" s="1"/>
  <c r="D12"/>
  <c r="N12"/>
  <c r="O12"/>
  <c r="D14"/>
  <c r="N14"/>
  <c r="O14" s="1"/>
  <c r="D15"/>
  <c r="N15"/>
  <c r="O15"/>
  <c r="D16"/>
  <c r="N16"/>
  <c r="O16" s="1"/>
  <c r="D17"/>
  <c r="N17"/>
  <c r="O17"/>
  <c r="D18"/>
  <c r="N18"/>
  <c r="O18" s="1"/>
  <c r="D19"/>
  <c r="N19"/>
  <c r="O19"/>
  <c r="D20"/>
  <c r="N20"/>
  <c r="O20" s="1"/>
  <c r="D21"/>
  <c r="N21"/>
  <c r="O21"/>
  <c r="D22"/>
  <c r="N22"/>
  <c r="O22" s="1"/>
  <c r="D23"/>
  <c r="N23"/>
  <c r="O23"/>
  <c r="D24"/>
  <c r="N24"/>
  <c r="O24" s="1"/>
  <c r="D25"/>
  <c r="N25"/>
  <c r="O25"/>
  <c r="D26"/>
  <c r="N26"/>
  <c r="O26" s="1"/>
  <c r="D28"/>
  <c r="N28"/>
  <c r="O28"/>
  <c r="D29"/>
  <c r="N29"/>
  <c r="O29" s="1"/>
  <c r="D30"/>
  <c r="N30"/>
  <c r="O30"/>
  <c r="D31"/>
  <c r="N31"/>
  <c r="O31" s="1"/>
  <c r="D32"/>
  <c r="N32"/>
  <c r="O32"/>
  <c r="D33"/>
  <c r="N33"/>
  <c r="O33" s="1"/>
  <c r="D34"/>
  <c r="N34"/>
  <c r="O34"/>
  <c r="D35"/>
  <c r="N35"/>
  <c r="O35" s="1"/>
  <c r="D3" i="18"/>
  <c r="L3"/>
  <c r="M3" s="1"/>
  <c r="D4"/>
  <c r="L4"/>
  <c r="M4" s="1"/>
  <c r="D5"/>
  <c r="L5"/>
  <c r="M5" s="1"/>
  <c r="D6"/>
  <c r="L6"/>
  <c r="M6" s="1"/>
  <c r="D7"/>
  <c r="L7"/>
  <c r="M7" s="1"/>
  <c r="D8"/>
  <c r="L8"/>
  <c r="M8" s="1"/>
  <c r="D9"/>
  <c r="L9"/>
  <c r="M9" s="1"/>
  <c r="D10"/>
  <c r="L10"/>
  <c r="M10" s="1"/>
  <c r="D11"/>
  <c r="L11"/>
  <c r="M11" s="1"/>
  <c r="D12"/>
  <c r="L12"/>
  <c r="M12" s="1"/>
  <c r="D13"/>
  <c r="L13"/>
  <c r="M13" s="1"/>
  <c r="D14"/>
  <c r="L14"/>
  <c r="M14" s="1"/>
  <c r="D15"/>
  <c r="L15"/>
  <c r="M15" s="1"/>
  <c r="D16"/>
  <c r="L16"/>
  <c r="M16" s="1"/>
  <c r="D17"/>
  <c r="L17"/>
  <c r="M17" s="1"/>
  <c r="D18"/>
  <c r="L18"/>
  <c r="M18" s="1"/>
  <c r="D19"/>
  <c r="L19"/>
  <c r="M19" s="1"/>
  <c r="D20"/>
  <c r="L20"/>
  <c r="M20" s="1"/>
  <c r="D21"/>
  <c r="L21"/>
  <c r="M21" s="1"/>
  <c r="D22"/>
  <c r="L22"/>
  <c r="M22" s="1"/>
  <c r="D23"/>
  <c r="L23"/>
  <c r="M23"/>
  <c r="D24"/>
  <c r="L24"/>
  <c r="M24" s="1"/>
  <c r="D25"/>
  <c r="L25"/>
  <c r="M25" s="1"/>
  <c r="D26"/>
  <c r="L26"/>
  <c r="M26" s="1"/>
  <c r="D27"/>
  <c r="L27"/>
  <c r="M27" s="1"/>
  <c r="D28"/>
  <c r="L28"/>
  <c r="M28" s="1"/>
  <c r="D29"/>
  <c r="L29"/>
  <c r="M29" s="1"/>
  <c r="D30"/>
  <c r="L30"/>
  <c r="M30" s="1"/>
  <c r="D31"/>
  <c r="L31"/>
  <c r="M31" s="1"/>
  <c r="D32"/>
  <c r="L32"/>
  <c r="M32" s="1"/>
  <c r="D33"/>
  <c r="L33"/>
  <c r="M33" s="1"/>
  <c r="D34"/>
  <c r="L34"/>
  <c r="M34" s="1"/>
  <c r="D35"/>
  <c r="L35"/>
  <c r="M35" s="1"/>
  <c r="D36"/>
  <c r="L36"/>
  <c r="M36" s="1"/>
  <c r="D37"/>
  <c r="L37"/>
  <c r="M37" s="1"/>
  <c r="D38"/>
  <c r="L38"/>
  <c r="M38" s="1"/>
  <c r="D39"/>
  <c r="L39"/>
  <c r="M39" s="1"/>
  <c r="D40"/>
  <c r="L40"/>
  <c r="M40" s="1"/>
  <c r="D41"/>
  <c r="L41"/>
  <c r="M41" s="1"/>
  <c r="D42"/>
  <c r="L42"/>
  <c r="M42" s="1"/>
  <c r="D43"/>
  <c r="L43"/>
  <c r="M43" s="1"/>
  <c r="D44"/>
  <c r="L44"/>
  <c r="M44" s="1"/>
  <c r="D45"/>
  <c r="L45"/>
  <c r="M45" s="1"/>
  <c r="D46"/>
  <c r="L46"/>
  <c r="M46" s="1"/>
  <c r="D47"/>
  <c r="L47"/>
  <c r="M47" s="1"/>
  <c r="D48"/>
  <c r="L48"/>
  <c r="M48" s="1"/>
  <c r="D49"/>
  <c r="L49"/>
  <c r="M49" s="1"/>
  <c r="D50"/>
  <c r="L50"/>
  <c r="M50" s="1"/>
  <c r="D51"/>
  <c r="L51"/>
  <c r="M51" s="1"/>
  <c r="D52"/>
  <c r="L52"/>
  <c r="M52" s="1"/>
  <c r="D53"/>
  <c r="L53"/>
  <c r="M53" s="1"/>
  <c r="D54"/>
  <c r="L54"/>
  <c r="M54" s="1"/>
  <c r="D55"/>
  <c r="L55"/>
  <c r="M55" s="1"/>
  <c r="D57"/>
  <c r="L57"/>
  <c r="M57" s="1"/>
  <c r="D58"/>
  <c r="L58"/>
  <c r="M58" s="1"/>
  <c r="D59"/>
  <c r="L59"/>
  <c r="M59" s="1"/>
  <c r="D60"/>
  <c r="L60"/>
  <c r="M60" s="1"/>
  <c r="D61"/>
  <c r="L61"/>
  <c r="M61" s="1"/>
  <c r="D62"/>
  <c r="L62"/>
  <c r="M62" s="1"/>
  <c r="D63"/>
  <c r="L63"/>
  <c r="M63" s="1"/>
  <c r="D64"/>
  <c r="L64"/>
  <c r="M64" s="1"/>
  <c r="D65"/>
  <c r="L65"/>
  <c r="M65" s="1"/>
  <c r="D66"/>
  <c r="L66"/>
  <c r="M66" s="1"/>
  <c r="D67"/>
  <c r="L67"/>
  <c r="M67" s="1"/>
  <c r="D68"/>
  <c r="L68"/>
  <c r="M68" s="1"/>
  <c r="D69"/>
  <c r="L69"/>
  <c r="M69" s="1"/>
  <c r="D71"/>
  <c r="L71"/>
  <c r="M71" s="1"/>
  <c r="D72"/>
  <c r="L72"/>
  <c r="M72" s="1"/>
  <c r="D73"/>
  <c r="L73"/>
  <c r="M73" s="1"/>
  <c r="D74"/>
  <c r="L74"/>
  <c r="M74" s="1"/>
  <c r="D75"/>
  <c r="L75"/>
  <c r="M75" s="1"/>
  <c r="D76"/>
  <c r="L76"/>
  <c r="M76" s="1"/>
  <c r="D77"/>
  <c r="L77"/>
  <c r="M77" s="1"/>
  <c r="D78"/>
  <c r="L78"/>
  <c r="M78" s="1"/>
  <c r="D79"/>
  <c r="L79"/>
  <c r="M79" s="1"/>
  <c r="D80"/>
  <c r="L80"/>
  <c r="M80" s="1"/>
  <c r="D81"/>
  <c r="L81"/>
  <c r="M81" s="1"/>
  <c r="D82"/>
  <c r="L82"/>
  <c r="M82" s="1"/>
  <c r="D83"/>
  <c r="L83"/>
  <c r="M83" s="1"/>
  <c r="D84"/>
  <c r="L84"/>
  <c r="M84" s="1"/>
  <c r="D85"/>
  <c r="L85"/>
  <c r="M85" s="1"/>
  <c r="D86"/>
  <c r="L86"/>
  <c r="M86" s="1"/>
  <c r="D87"/>
  <c r="L87"/>
  <c r="M87" s="1"/>
  <c r="D88"/>
  <c r="L88"/>
  <c r="M88" s="1"/>
  <c r="D89"/>
  <c r="L89"/>
  <c r="M89" s="1"/>
  <c r="D90"/>
  <c r="L90"/>
  <c r="M90" s="1"/>
  <c r="D91"/>
  <c r="L91"/>
  <c r="M91" s="1"/>
  <c r="D92"/>
  <c r="L92"/>
  <c r="M92" s="1"/>
  <c r="D93"/>
  <c r="L93"/>
  <c r="M93" s="1"/>
  <c r="D94"/>
  <c r="L94"/>
  <c r="M94" s="1"/>
  <c r="D95"/>
  <c r="L95"/>
  <c r="M95" s="1"/>
  <c r="D96"/>
  <c r="L96"/>
  <c r="M96" s="1"/>
  <c r="D97"/>
  <c r="L97"/>
  <c r="M97" s="1"/>
  <c r="D98"/>
  <c r="L98"/>
  <c r="M98" s="1"/>
  <c r="D99"/>
  <c r="L99"/>
  <c r="M99" s="1"/>
  <c r="D100"/>
  <c r="L100"/>
  <c r="M100" s="1"/>
  <c r="D101"/>
  <c r="L101"/>
  <c r="M101" s="1"/>
  <c r="D102"/>
  <c r="L102"/>
  <c r="M102" s="1"/>
  <c r="D103"/>
  <c r="L103"/>
  <c r="M103" s="1"/>
  <c r="D104"/>
  <c r="L104"/>
  <c r="M104" s="1"/>
  <c r="D105"/>
  <c r="L105"/>
  <c r="M105" s="1"/>
  <c r="D106"/>
  <c r="L106"/>
  <c r="M106" s="1"/>
  <c r="D107"/>
  <c r="L107"/>
  <c r="M107" s="1"/>
  <c r="D108"/>
  <c r="L108"/>
  <c r="M108" s="1"/>
  <c r="D109"/>
  <c r="D110"/>
  <c r="L110"/>
  <c r="M110" s="1"/>
  <c r="D111"/>
  <c r="L111"/>
  <c r="M111" s="1"/>
  <c r="D112"/>
  <c r="L112"/>
  <c r="M112" s="1"/>
  <c r="D114"/>
  <c r="D115"/>
  <c r="L115"/>
  <c r="M115" s="1"/>
  <c r="D116"/>
  <c r="L116"/>
  <c r="M116" s="1"/>
  <c r="D35" i="17"/>
  <c r="D36"/>
  <c r="D37"/>
  <c r="D38"/>
  <c r="D39"/>
  <c r="D40"/>
  <c r="D41"/>
  <c r="D34"/>
  <c r="D29"/>
  <c r="D30"/>
  <c r="D31"/>
  <c r="D32"/>
  <c r="D33"/>
  <c r="D28"/>
  <c r="D24"/>
  <c r="D25"/>
  <c r="D26"/>
  <c r="D23"/>
  <c r="D21"/>
  <c r="D22"/>
  <c r="D5"/>
  <c r="D6"/>
  <c r="D7"/>
  <c r="D8"/>
  <c r="D9"/>
  <c r="D10"/>
  <c r="D11"/>
  <c r="D12"/>
  <c r="D13"/>
  <c r="D14"/>
  <c r="D15"/>
  <c r="D16"/>
  <c r="D17"/>
  <c r="D18"/>
  <c r="D19"/>
  <c r="D20"/>
  <c r="D4"/>
  <c r="N5"/>
  <c r="O5" s="1"/>
  <c r="Q5" s="1"/>
  <c r="N6"/>
  <c r="O6" s="1"/>
  <c r="Q6" s="1"/>
  <c r="N7"/>
  <c r="O7" s="1"/>
  <c r="Q7" s="1"/>
  <c r="N8"/>
  <c r="O8" s="1"/>
  <c r="Q8" s="1"/>
  <c r="N9"/>
  <c r="O9" s="1"/>
  <c r="Q9" s="1"/>
  <c r="N10"/>
  <c r="O10" s="1"/>
  <c r="Q10" s="1"/>
  <c r="N11"/>
  <c r="O11" s="1"/>
  <c r="Q11" s="1"/>
  <c r="N12"/>
  <c r="O12" s="1"/>
  <c r="Q12" s="1"/>
  <c r="N13"/>
  <c r="O13" s="1"/>
  <c r="Q13" s="1"/>
  <c r="N14"/>
  <c r="O14" s="1"/>
  <c r="Q14" s="1"/>
  <c r="N15"/>
  <c r="O15" s="1"/>
  <c r="Q15" s="1"/>
  <c r="N16"/>
  <c r="O16" s="1"/>
  <c r="Q16" s="1"/>
  <c r="N17"/>
  <c r="O17" s="1"/>
  <c r="Q17" s="1"/>
  <c r="N18"/>
  <c r="O18" s="1"/>
  <c r="Q18" s="1"/>
  <c r="N19"/>
  <c r="O19" s="1"/>
  <c r="Q19" s="1"/>
  <c r="N20"/>
  <c r="O20" s="1"/>
  <c r="Q20" s="1"/>
  <c r="N21"/>
  <c r="O21" s="1"/>
  <c r="Q21" s="1"/>
  <c r="N22"/>
  <c r="O22" s="1"/>
  <c r="Q22" s="1"/>
  <c r="N23"/>
  <c r="O23" s="1"/>
  <c r="Q23" s="1"/>
  <c r="N24"/>
  <c r="O24" s="1"/>
  <c r="Q24" s="1"/>
  <c r="N25"/>
  <c r="O25" s="1"/>
  <c r="Q25" s="1"/>
  <c r="N26"/>
  <c r="O26" s="1"/>
  <c r="Q26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D3" i="16"/>
  <c r="N3"/>
  <c r="O3" s="1"/>
  <c r="Q3" s="1"/>
  <c r="D4"/>
  <c r="N4"/>
  <c r="O4" s="1"/>
  <c r="Q4" s="1"/>
  <c r="D40"/>
  <c r="N40"/>
  <c r="O40" s="1"/>
  <c r="Q40" s="1"/>
  <c r="D41"/>
  <c r="N41"/>
  <c r="O41" s="1"/>
  <c r="Q41" s="1"/>
  <c r="D42"/>
  <c r="N42"/>
  <c r="O42" s="1"/>
  <c r="Q42" s="1"/>
  <c r="D5"/>
  <c r="N5"/>
  <c r="O5" s="1"/>
  <c r="Q5" s="1"/>
  <c r="D6"/>
  <c r="N6"/>
  <c r="O6" s="1"/>
  <c r="Q6" s="1"/>
  <c r="D7"/>
  <c r="N7"/>
  <c r="O7" s="1"/>
  <c r="Q7" s="1"/>
  <c r="D8"/>
  <c r="N8"/>
  <c r="O8" s="1"/>
  <c r="Q8" s="1"/>
  <c r="D9"/>
  <c r="N9"/>
  <c r="O9" s="1"/>
  <c r="Q9" s="1"/>
  <c r="D10"/>
  <c r="N10"/>
  <c r="O10" s="1"/>
  <c r="Q10" s="1"/>
  <c r="D11"/>
  <c r="N11"/>
  <c r="O11" s="1"/>
  <c r="Q11" s="1"/>
  <c r="D12"/>
  <c r="N12"/>
  <c r="O12" s="1"/>
  <c r="Q12" s="1"/>
  <c r="D13"/>
  <c r="N13"/>
  <c r="O13" s="1"/>
  <c r="Q13" s="1"/>
  <c r="D14"/>
  <c r="N14"/>
  <c r="O14" s="1"/>
  <c r="Q14" s="1"/>
  <c r="D15"/>
  <c r="N15"/>
  <c r="O15" s="1"/>
  <c r="Q15" s="1"/>
  <c r="D17"/>
  <c r="N17"/>
  <c r="O17" s="1"/>
  <c r="Q17" s="1"/>
  <c r="D18"/>
  <c r="N18"/>
  <c r="O18" s="1"/>
  <c r="Q18" s="1"/>
  <c r="D19"/>
  <c r="N19"/>
  <c r="O19" s="1"/>
  <c r="Q19" s="1"/>
  <c r="D20"/>
  <c r="N20"/>
  <c r="O20" s="1"/>
  <c r="Q20" s="1"/>
  <c r="D21"/>
  <c r="N21"/>
  <c r="O21" s="1"/>
  <c r="Q21" s="1"/>
  <c r="D22"/>
  <c r="N22"/>
  <c r="O22" s="1"/>
  <c r="Q22" s="1"/>
  <c r="D23"/>
  <c r="N23"/>
  <c r="O23" s="1"/>
  <c r="Q23" s="1"/>
  <c r="D24"/>
  <c r="N24"/>
  <c r="O24" s="1"/>
  <c r="Q24" s="1"/>
  <c r="D25"/>
  <c r="N25"/>
  <c r="O25" s="1"/>
  <c r="Q25" s="1"/>
  <c r="D26"/>
  <c r="N26"/>
  <c r="O26" s="1"/>
  <c r="Q26" s="1"/>
  <c r="D27"/>
  <c r="N27"/>
  <c r="O27" s="1"/>
  <c r="Q27" s="1"/>
  <c r="D28"/>
  <c r="N28"/>
  <c r="O28" s="1"/>
  <c r="Q28" s="1"/>
  <c r="D29"/>
  <c r="N29"/>
  <c r="O29" s="1"/>
  <c r="Q29" s="1"/>
  <c r="D30"/>
  <c r="N30"/>
  <c r="O30" s="1"/>
  <c r="Q30" s="1"/>
  <c r="D31"/>
  <c r="N31"/>
  <c r="O31" s="1"/>
  <c r="Q31" s="1"/>
  <c r="D32"/>
  <c r="N32"/>
  <c r="O32" s="1"/>
  <c r="Q32" s="1"/>
  <c r="D33"/>
  <c r="N33"/>
  <c r="O33" s="1"/>
  <c r="Q33" s="1"/>
  <c r="D34"/>
  <c r="N34"/>
  <c r="O34" s="1"/>
  <c r="Q34" s="1"/>
  <c r="D35"/>
  <c r="N35"/>
  <c r="O35" s="1"/>
  <c r="Q35" s="1"/>
  <c r="D36"/>
  <c r="N36"/>
  <c r="O36" s="1"/>
  <c r="Q36" s="1"/>
  <c r="D37"/>
  <c r="N37"/>
  <c r="O37" s="1"/>
  <c r="Q37" s="1"/>
  <c r="D38"/>
  <c r="N38"/>
  <c r="O38" s="1"/>
  <c r="Q38" s="1"/>
  <c r="D39"/>
  <c r="N39"/>
  <c r="O39" s="1"/>
  <c r="Q39" s="1"/>
  <c r="D44"/>
  <c r="N44"/>
  <c r="O44" s="1"/>
  <c r="D46"/>
  <c r="N46"/>
  <c r="O46" s="1"/>
  <c r="D47"/>
  <c r="N47"/>
  <c r="O47" s="1"/>
  <c r="D48"/>
  <c r="N48"/>
  <c r="O48" s="1"/>
  <c r="D49"/>
  <c r="N49"/>
  <c r="O49" s="1"/>
  <c r="D50"/>
  <c r="N50"/>
  <c r="O50" s="1"/>
  <c r="D51"/>
  <c r="N51"/>
  <c r="O51" s="1"/>
  <c r="D52"/>
  <c r="N52"/>
  <c r="O52" s="1"/>
  <c r="D53"/>
  <c r="N53"/>
  <c r="O53" s="1"/>
  <c r="D54"/>
  <c r="N54"/>
  <c r="O54" s="1"/>
  <c r="D55"/>
  <c r="N55"/>
  <c r="O55" s="1"/>
  <c r="D56"/>
  <c r="N56"/>
  <c r="O56" s="1"/>
  <c r="D57"/>
  <c r="N57"/>
  <c r="O57" s="1"/>
  <c r="D58"/>
  <c r="N58"/>
  <c r="O58" s="1"/>
  <c r="D59"/>
  <c r="N59"/>
  <c r="O59" s="1"/>
  <c r="D60"/>
  <c r="N60"/>
  <c r="O60" s="1"/>
  <c r="D61"/>
  <c r="N61"/>
  <c r="O61" s="1"/>
  <c r="D62"/>
  <c r="N62"/>
  <c r="O62" s="1"/>
  <c r="D63"/>
  <c r="N63"/>
  <c r="O63" s="1"/>
  <c r="D64"/>
  <c r="N64"/>
  <c r="O64" s="1"/>
  <c r="D65"/>
  <c r="N65"/>
  <c r="O65" s="1"/>
  <c r="D66"/>
  <c r="N66"/>
  <c r="O66" s="1"/>
  <c r="D67"/>
  <c r="N67"/>
  <c r="O67" s="1"/>
  <c r="D68"/>
  <c r="N68"/>
  <c r="O68" s="1"/>
  <c r="D69"/>
  <c r="N69"/>
  <c r="O69" s="1"/>
  <c r="D70"/>
  <c r="N70"/>
  <c r="O70" s="1"/>
  <c r="D71"/>
  <c r="N71"/>
  <c r="O71" s="1"/>
  <c r="D72"/>
  <c r="N72"/>
  <c r="O72" s="1"/>
  <c r="D73"/>
  <c r="N73"/>
  <c r="O73" s="1"/>
  <c r="D74"/>
  <c r="N74"/>
  <c r="O74" s="1"/>
  <c r="D75"/>
  <c r="N75"/>
  <c r="O75" s="1"/>
  <c r="D77"/>
  <c r="N77"/>
  <c r="O77" s="1"/>
  <c r="D78"/>
  <c r="N78"/>
  <c r="O78" s="1"/>
  <c r="D79"/>
  <c r="N79"/>
  <c r="O79" s="1"/>
  <c r="D80"/>
  <c r="N80"/>
  <c r="O80" s="1"/>
  <c r="D81"/>
  <c r="N81"/>
  <c r="O81" s="1"/>
  <c r="D82"/>
  <c r="N82"/>
  <c r="O82" s="1"/>
  <c r="D83"/>
  <c r="N83"/>
  <c r="O83" s="1"/>
  <c r="D84"/>
  <c r="N84"/>
  <c r="O84" s="1"/>
  <c r="D86"/>
  <c r="N86"/>
  <c r="O86" s="1"/>
  <c r="D87"/>
  <c r="N87"/>
  <c r="O87" s="1"/>
  <c r="D88"/>
  <c r="N88"/>
  <c r="O88" s="1"/>
  <c r="D89"/>
  <c r="N89"/>
  <c r="O89" s="1"/>
  <c r="D90"/>
  <c r="N90"/>
  <c r="O90" s="1"/>
  <c r="D91"/>
  <c r="N91"/>
  <c r="O91" s="1"/>
  <c r="D92"/>
  <c r="N92"/>
  <c r="O92" s="1"/>
  <c r="D93"/>
  <c r="N93"/>
  <c r="O93" s="1"/>
  <c r="D94"/>
  <c r="N94"/>
  <c r="O94" s="1"/>
  <c r="D95"/>
  <c r="N95"/>
  <c r="O95" s="1"/>
  <c r="D96"/>
  <c r="N96"/>
  <c r="O96" s="1"/>
  <c r="D97"/>
  <c r="N97"/>
  <c r="O97" s="1"/>
  <c r="U159" i="31" l="1"/>
  <c r="E117" i="23"/>
  <c r="H117" s="1"/>
  <c r="E109"/>
  <c r="H109" s="1"/>
  <c r="E101"/>
  <c r="H101" s="1"/>
  <c r="E92"/>
  <c r="H92" s="1"/>
  <c r="E83"/>
  <c r="H83" s="1"/>
  <c r="E74"/>
  <c r="H74" s="1"/>
  <c r="E64"/>
  <c r="H64" s="1"/>
  <c r="E54"/>
  <c r="H54" s="1"/>
  <c r="E45"/>
  <c r="H45" s="1"/>
  <c r="E37"/>
  <c r="H37" s="1"/>
  <c r="E28"/>
  <c r="H28" s="1"/>
  <c r="E20"/>
  <c r="H20" s="1"/>
  <c r="E7"/>
  <c r="H7" s="1"/>
  <c r="E113"/>
  <c r="H113" s="1"/>
  <c r="E105"/>
  <c r="H105" s="1"/>
  <c r="E97"/>
  <c r="H97" s="1"/>
  <c r="E87"/>
  <c r="H87" s="1"/>
  <c r="E78"/>
  <c r="H78" s="1"/>
  <c r="E69"/>
  <c r="H69" s="1"/>
  <c r="E58"/>
  <c r="H58" s="1"/>
  <c r="E50"/>
  <c r="H50" s="1"/>
  <c r="E41"/>
  <c r="H41" s="1"/>
  <c r="E32"/>
  <c r="H32" s="1"/>
  <c r="E24"/>
  <c r="H24" s="1"/>
  <c r="E13"/>
  <c r="H13" s="1"/>
  <c r="E3"/>
  <c r="H3" s="1"/>
  <c r="U51" i="31"/>
  <c r="U19"/>
  <c r="U157"/>
  <c r="U153"/>
  <c r="U155"/>
  <c r="U151"/>
  <c r="U147"/>
  <c r="U139"/>
  <c r="U138"/>
  <c r="U134"/>
  <c r="U122"/>
  <c r="U120"/>
  <c r="U115"/>
  <c r="U95"/>
  <c r="U148"/>
  <c r="U81"/>
  <c r="U130"/>
  <c r="U128"/>
  <c r="U72"/>
  <c r="U119"/>
  <c r="U69"/>
  <c r="U66"/>
  <c r="U79"/>
  <c r="U58"/>
  <c r="U42"/>
  <c r="U60"/>
  <c r="U40"/>
  <c r="U100"/>
  <c r="W145"/>
  <c r="W169"/>
  <c r="W125"/>
  <c r="U160"/>
  <c r="U156"/>
  <c r="U152"/>
  <c r="U154"/>
  <c r="U149"/>
  <c r="U144"/>
  <c r="U140"/>
  <c r="U137"/>
  <c r="U135"/>
  <c r="U131"/>
  <c r="U86"/>
  <c r="U113"/>
  <c r="U103"/>
  <c r="U129"/>
  <c r="U145"/>
  <c r="U132"/>
  <c r="U126"/>
  <c r="U109"/>
  <c r="U101"/>
  <c r="U111"/>
  <c r="U85"/>
  <c r="U94"/>
  <c r="U87"/>
  <c r="U125"/>
  <c r="U61"/>
  <c r="U47"/>
  <c r="U45"/>
  <c r="P188"/>
  <c r="N188"/>
  <c r="Q188"/>
  <c r="O188"/>
  <c r="L188"/>
  <c r="W127"/>
  <c r="W39"/>
  <c r="W92"/>
  <c r="W150"/>
  <c r="W136"/>
  <c r="W97"/>
  <c r="W84"/>
  <c r="W80"/>
  <c r="W89"/>
  <c r="W167"/>
  <c r="W162"/>
  <c r="S51"/>
  <c r="S19"/>
  <c r="W159"/>
  <c r="W157"/>
  <c r="W153"/>
  <c r="W155"/>
  <c r="W151"/>
  <c r="W144"/>
  <c r="W139"/>
  <c r="W138"/>
  <c r="W134"/>
  <c r="W115"/>
  <c r="W130"/>
  <c r="W113"/>
  <c r="W103"/>
  <c r="W95"/>
  <c r="W72"/>
  <c r="W51"/>
  <c r="W66"/>
  <c r="W61"/>
  <c r="W45"/>
  <c r="W100"/>
  <c r="W160"/>
  <c r="W156"/>
  <c r="W152"/>
  <c r="W154"/>
  <c r="W149"/>
  <c r="W147"/>
  <c r="W140"/>
  <c r="W137"/>
  <c r="W135"/>
  <c r="W131"/>
  <c r="W122"/>
  <c r="W120"/>
  <c r="W132"/>
  <c r="W126"/>
  <c r="W111"/>
  <c r="W86"/>
  <c r="W109"/>
  <c r="W81"/>
  <c r="W94"/>
  <c r="W87"/>
  <c r="W79"/>
  <c r="W69"/>
  <c r="W58"/>
  <c r="W60"/>
  <c r="W42"/>
  <c r="W19"/>
  <c r="E120" i="23"/>
  <c r="H120" s="1"/>
  <c r="E115"/>
  <c r="H115" s="1"/>
  <c r="E111"/>
  <c r="H111" s="1"/>
  <c r="E107"/>
  <c r="H107" s="1"/>
  <c r="E103"/>
  <c r="H103" s="1"/>
  <c r="E99"/>
  <c r="H99" s="1"/>
  <c r="E95"/>
  <c r="H95" s="1"/>
  <c r="E90"/>
  <c r="H90" s="1"/>
  <c r="E85"/>
  <c r="H85" s="1"/>
  <c r="E80"/>
  <c r="H80" s="1"/>
  <c r="E76"/>
  <c r="H76" s="1"/>
  <c r="E72"/>
  <c r="H72" s="1"/>
  <c r="E67"/>
  <c r="H67" s="1"/>
  <c r="E61"/>
  <c r="H61" s="1"/>
  <c r="E56"/>
  <c r="H56" s="1"/>
  <c r="E52"/>
  <c r="H52" s="1"/>
  <c r="E48"/>
  <c r="H48" s="1"/>
  <c r="E43"/>
  <c r="H43" s="1"/>
  <c r="E39"/>
  <c r="H39" s="1"/>
  <c r="E34"/>
  <c r="H34" s="1"/>
  <c r="E30"/>
  <c r="H30" s="1"/>
  <c r="E26"/>
  <c r="H26" s="1"/>
  <c r="E22"/>
  <c r="H22" s="1"/>
  <c r="E18"/>
  <c r="H18" s="1"/>
  <c r="E10"/>
  <c r="H10" s="1"/>
  <c r="E5"/>
  <c r="H5" s="1"/>
  <c r="Y159" i="31"/>
  <c r="Y156"/>
  <c r="Y152"/>
  <c r="Y154"/>
  <c r="Y149"/>
  <c r="Y147"/>
  <c r="Y187"/>
  <c r="Y139"/>
  <c r="Y138"/>
  <c r="Y185"/>
  <c r="Y134"/>
  <c r="Y183"/>
  <c r="Y182"/>
  <c r="Y129"/>
  <c r="Y180"/>
  <c r="Y179"/>
  <c r="Y120"/>
  <c r="Y178"/>
  <c r="Y115"/>
  <c r="Y176"/>
  <c r="Y113"/>
  <c r="Y126"/>
  <c r="Y172"/>
  <c r="Y171"/>
  <c r="Y95"/>
  <c r="Y150"/>
  <c r="Y86"/>
  <c r="Y94"/>
  <c r="Y72"/>
  <c r="Y92"/>
  <c r="Y125"/>
  <c r="Y87"/>
  <c r="Y109"/>
  <c r="Y79"/>
  <c r="Y111"/>
  <c r="Y97"/>
  <c r="Y85"/>
  <c r="Y40"/>
  <c r="Y61"/>
  <c r="Y164"/>
  <c r="Y60"/>
  <c r="Y162"/>
  <c r="Y100"/>
  <c r="Y47"/>
  <c r="Y19"/>
  <c r="Y160"/>
  <c r="Y157"/>
  <c r="Y153"/>
  <c r="Y155"/>
  <c r="Y151"/>
  <c r="Y148"/>
  <c r="Y144"/>
  <c r="Y140"/>
  <c r="Y137"/>
  <c r="Y186"/>
  <c r="Y135"/>
  <c r="Y184"/>
  <c r="Y131"/>
  <c r="Y181"/>
  <c r="Y128"/>
  <c r="Y145"/>
  <c r="Y122"/>
  <c r="Y119"/>
  <c r="Y132"/>
  <c r="Y177"/>
  <c r="Y175"/>
  <c r="Y174"/>
  <c r="Y173"/>
  <c r="Y101"/>
  <c r="Y103"/>
  <c r="Y127"/>
  <c r="Y136"/>
  <c r="Y81"/>
  <c r="Y170"/>
  <c r="Y169"/>
  <c r="Y130"/>
  <c r="Y168"/>
  <c r="Y167"/>
  <c r="Y69"/>
  <c r="Y51"/>
  <c r="Y166"/>
  <c r="Y66"/>
  <c r="Y89"/>
  <c r="Y80"/>
  <c r="Y165"/>
  <c r="Y163"/>
  <c r="Y42"/>
  <c r="Y45"/>
  <c r="Y58"/>
  <c r="Y84"/>
  <c r="Y39"/>
  <c r="M9"/>
  <c r="Y9" s="1"/>
  <c r="M161"/>
  <c r="W161" s="1"/>
  <c r="M93"/>
  <c r="U93" s="1"/>
  <c r="M77"/>
  <c r="U77" s="1"/>
  <c r="M133"/>
  <c r="U133" s="1"/>
  <c r="M158"/>
  <c r="U158" s="1"/>
  <c r="M146"/>
  <c r="Y146" s="1"/>
  <c r="M124"/>
  <c r="Y124" s="1"/>
  <c r="M142"/>
  <c r="Y142" s="1"/>
  <c r="M141"/>
  <c r="Y141" s="1"/>
  <c r="M90"/>
  <c r="U90" s="1"/>
  <c r="M143"/>
  <c r="U143" s="1"/>
  <c r="M118"/>
  <c r="U118" s="1"/>
  <c r="M123"/>
  <c r="Y123" s="1"/>
  <c r="M114"/>
  <c r="U114" s="1"/>
  <c r="M98"/>
  <c r="U98" s="1"/>
  <c r="M52"/>
  <c r="Y52" s="1"/>
  <c r="M38"/>
  <c r="Y38" s="1"/>
  <c r="M104"/>
  <c r="Y104" s="1"/>
  <c r="M102"/>
  <c r="Y102" s="1"/>
  <c r="M83"/>
  <c r="Y83" s="1"/>
  <c r="M116"/>
  <c r="Y116" s="1"/>
  <c r="M75"/>
  <c r="U75" s="1"/>
  <c r="M121"/>
  <c r="Y121" s="1"/>
  <c r="M62"/>
  <c r="Y62" s="1"/>
  <c r="M117"/>
  <c r="U117" s="1"/>
  <c r="M105"/>
  <c r="U105" s="1"/>
  <c r="M112"/>
  <c r="Y112" s="1"/>
  <c r="M108"/>
  <c r="Y108" s="1"/>
  <c r="M106"/>
  <c r="Y106" s="1"/>
  <c r="M107"/>
  <c r="Y107" s="1"/>
  <c r="M91"/>
  <c r="Y91" s="1"/>
  <c r="M99"/>
  <c r="Y99" s="1"/>
  <c r="M110"/>
  <c r="U110" s="1"/>
  <c r="M34"/>
  <c r="U34" s="1"/>
  <c r="M46"/>
  <c r="Y46" s="1"/>
  <c r="M37"/>
  <c r="Y37" s="1"/>
  <c r="M76"/>
  <c r="U76" s="1"/>
  <c r="M44"/>
  <c r="Y44" s="1"/>
  <c r="M78"/>
  <c r="Y78" s="1"/>
  <c r="M96"/>
  <c r="U96" s="1"/>
  <c r="M88"/>
  <c r="Y88" s="1"/>
  <c r="M73"/>
  <c r="Y73" s="1"/>
  <c r="M64"/>
  <c r="Y64" s="1"/>
  <c r="M59"/>
  <c r="Y59" s="1"/>
  <c r="M48"/>
  <c r="Y48" s="1"/>
  <c r="M63"/>
  <c r="Y63" s="1"/>
  <c r="M49"/>
  <c r="Y49" s="1"/>
  <c r="M65"/>
  <c r="Y65" s="1"/>
  <c r="M74"/>
  <c r="Y74" s="1"/>
  <c r="M82"/>
  <c r="U82" s="1"/>
  <c r="M57"/>
  <c r="Y57" s="1"/>
  <c r="M41"/>
  <c r="Y41" s="1"/>
  <c r="M54"/>
  <c r="Y54" s="1"/>
  <c r="M28"/>
  <c r="Y28" s="1"/>
  <c r="M50"/>
  <c r="Y50" s="1"/>
  <c r="M71"/>
  <c r="Y71" s="1"/>
  <c r="M53"/>
  <c r="Y53" s="1"/>
  <c r="M56"/>
  <c r="Y56" s="1"/>
  <c r="M68"/>
  <c r="Y68" s="1"/>
  <c r="M70"/>
  <c r="Y70" s="1"/>
  <c r="M67"/>
  <c r="Y67" s="1"/>
  <c r="M55"/>
  <c r="Y55" s="1"/>
  <c r="M32"/>
  <c r="Y32" s="1"/>
  <c r="M35"/>
  <c r="Y35" s="1"/>
  <c r="M43"/>
  <c r="Y43" s="1"/>
  <c r="M29"/>
  <c r="Y29" s="1"/>
  <c r="M30"/>
  <c r="Y30" s="1"/>
  <c r="M16"/>
  <c r="Y16" s="1"/>
  <c r="M25"/>
  <c r="Y25" s="1"/>
  <c r="M33"/>
  <c r="U33" s="1"/>
  <c r="M31"/>
  <c r="Y31" s="1"/>
  <c r="M26"/>
  <c r="Y26" s="1"/>
  <c r="M12"/>
  <c r="Y12" s="1"/>
  <c r="M36"/>
  <c r="Y36" s="1"/>
  <c r="M23"/>
  <c r="Y23" s="1"/>
  <c r="M21"/>
  <c r="Y21" s="1"/>
  <c r="M22"/>
  <c r="Y22" s="1"/>
  <c r="M24"/>
  <c r="Y24" s="1"/>
  <c r="M17"/>
  <c r="Y17" s="1"/>
  <c r="M27"/>
  <c r="Y27" s="1"/>
  <c r="M20"/>
  <c r="Y20" s="1"/>
  <c r="M18"/>
  <c r="Y18" s="1"/>
  <c r="M4"/>
  <c r="U4" s="1"/>
  <c r="M14"/>
  <c r="Y14" s="1"/>
  <c r="M15"/>
  <c r="Y15" s="1"/>
  <c r="M10"/>
  <c r="Y10" s="1"/>
  <c r="M13"/>
  <c r="Y13" s="1"/>
  <c r="M8"/>
  <c r="Y8" s="1"/>
  <c r="M11"/>
  <c r="Y11" s="1"/>
  <c r="M7"/>
  <c r="Y7" s="1"/>
  <c r="M6"/>
  <c r="Y6" s="1"/>
  <c r="M5"/>
  <c r="Y5" s="1"/>
  <c r="E2" i="23"/>
  <c r="H2" s="1"/>
  <c r="E119"/>
  <c r="H119" s="1"/>
  <c r="E116"/>
  <c r="H116" s="1"/>
  <c r="E114"/>
  <c r="H114" s="1"/>
  <c r="E112"/>
  <c r="H112" s="1"/>
  <c r="E110"/>
  <c r="H110" s="1"/>
  <c r="E108"/>
  <c r="H108" s="1"/>
  <c r="E106"/>
  <c r="H106" s="1"/>
  <c r="E104"/>
  <c r="H104" s="1"/>
  <c r="E102"/>
  <c r="H102" s="1"/>
  <c r="E100"/>
  <c r="H100" s="1"/>
  <c r="E98"/>
  <c r="H98" s="1"/>
  <c r="E96"/>
  <c r="H96" s="1"/>
  <c r="E94"/>
  <c r="H94" s="1"/>
  <c r="E91"/>
  <c r="H91" s="1"/>
  <c r="E89"/>
  <c r="H89" s="1"/>
  <c r="E86"/>
  <c r="H86" s="1"/>
  <c r="E84"/>
  <c r="H84" s="1"/>
  <c r="E82"/>
  <c r="H82" s="1"/>
  <c r="E79"/>
  <c r="H79" s="1"/>
  <c r="E77"/>
  <c r="H77" s="1"/>
  <c r="E75"/>
  <c r="H75" s="1"/>
  <c r="E73"/>
  <c r="H73" s="1"/>
  <c r="E70"/>
  <c r="H70" s="1"/>
  <c r="E68"/>
  <c r="H68" s="1"/>
  <c r="E66"/>
  <c r="H66" s="1"/>
  <c r="E62"/>
  <c r="H62" s="1"/>
  <c r="E59"/>
  <c r="H59" s="1"/>
  <c r="E57"/>
  <c r="H57" s="1"/>
  <c r="E55"/>
  <c r="H55" s="1"/>
  <c r="E53"/>
  <c r="H53" s="1"/>
  <c r="E51"/>
  <c r="H51" s="1"/>
  <c r="E49"/>
  <c r="H49" s="1"/>
  <c r="E46"/>
  <c r="H46" s="1"/>
  <c r="E44"/>
  <c r="H44" s="1"/>
  <c r="E42"/>
  <c r="H42" s="1"/>
  <c r="E40"/>
  <c r="H40" s="1"/>
  <c r="E38"/>
  <c r="H38" s="1"/>
  <c r="E35"/>
  <c r="H35" s="1"/>
  <c r="E33"/>
  <c r="H33" s="1"/>
  <c r="E31"/>
  <c r="E29"/>
  <c r="H29" s="1"/>
  <c r="E27"/>
  <c r="H27" s="1"/>
  <c r="E25"/>
  <c r="H25" s="1"/>
  <c r="E23"/>
  <c r="H23" s="1"/>
  <c r="E21"/>
  <c r="H21" s="1"/>
  <c r="E19"/>
  <c r="H19" s="1"/>
  <c r="E14"/>
  <c r="H14" s="1"/>
  <c r="E11"/>
  <c r="H11" s="1"/>
  <c r="E9"/>
  <c r="H9" s="1"/>
  <c r="E6"/>
  <c r="H6" s="1"/>
  <c r="H31"/>
  <c r="G188" i="31"/>
  <c r="E188"/>
  <c r="Q45" i="16"/>
  <c r="Q27" i="17"/>
  <c r="S161" i="31" l="1"/>
  <c r="U161"/>
  <c r="U7"/>
  <c r="U14"/>
  <c r="U22"/>
  <c r="U12"/>
  <c r="U31"/>
  <c r="U16"/>
  <c r="U35"/>
  <c r="U67"/>
  <c r="U28"/>
  <c r="U57"/>
  <c r="U59"/>
  <c r="U37"/>
  <c r="U99"/>
  <c r="U107"/>
  <c r="U112"/>
  <c r="U121"/>
  <c r="U83"/>
  <c r="U38"/>
  <c r="U123"/>
  <c r="U124"/>
  <c r="U6"/>
  <c r="U8"/>
  <c r="U15"/>
  <c r="U20"/>
  <c r="U24"/>
  <c r="U36"/>
  <c r="U43"/>
  <c r="U70"/>
  <c r="U56"/>
  <c r="U50"/>
  <c r="U74"/>
  <c r="U63"/>
  <c r="U73"/>
  <c r="U78"/>
  <c r="U108"/>
  <c r="U142"/>
  <c r="U5"/>
  <c r="U10"/>
  <c r="U17"/>
  <c r="U23"/>
  <c r="U26"/>
  <c r="U25"/>
  <c r="U29"/>
  <c r="U32"/>
  <c r="U53"/>
  <c r="U41"/>
  <c r="U65"/>
  <c r="U64"/>
  <c r="U46"/>
  <c r="U91"/>
  <c r="U106"/>
  <c r="U62"/>
  <c r="U116"/>
  <c r="U102"/>
  <c r="U52"/>
  <c r="U141"/>
  <c r="U9"/>
  <c r="U11"/>
  <c r="U13"/>
  <c r="U18"/>
  <c r="U27"/>
  <c r="U21"/>
  <c r="U30"/>
  <c r="U55"/>
  <c r="U68"/>
  <c r="U71"/>
  <c r="U54"/>
  <c r="U49"/>
  <c r="U48"/>
  <c r="U88"/>
  <c r="U44"/>
  <c r="U104"/>
  <c r="U146"/>
  <c r="Y4"/>
  <c r="M188"/>
  <c r="U188"/>
  <c r="S33"/>
  <c r="W33"/>
  <c r="S82"/>
  <c r="W82"/>
  <c r="S96"/>
  <c r="W96"/>
  <c r="S34"/>
  <c r="W34"/>
  <c r="S105"/>
  <c r="W105"/>
  <c r="S75"/>
  <c r="W75"/>
  <c r="S114"/>
  <c r="W114"/>
  <c r="S118"/>
  <c r="W118"/>
  <c r="S90"/>
  <c r="W90"/>
  <c r="S133"/>
  <c r="W133"/>
  <c r="S93"/>
  <c r="W93"/>
  <c r="W12"/>
  <c r="W21"/>
  <c r="W18"/>
  <c r="W20"/>
  <c r="W17"/>
  <c r="W25"/>
  <c r="W38"/>
  <c r="W31"/>
  <c r="W46"/>
  <c r="W41"/>
  <c r="W64"/>
  <c r="W55"/>
  <c r="W106"/>
  <c r="W65"/>
  <c r="W99"/>
  <c r="W108"/>
  <c r="W116"/>
  <c r="W8"/>
  <c r="W6"/>
  <c r="W9"/>
  <c r="W22"/>
  <c r="W24"/>
  <c r="W28"/>
  <c r="W48"/>
  <c r="W35"/>
  <c r="W124"/>
  <c r="W62"/>
  <c r="W36"/>
  <c r="W78"/>
  <c r="W54"/>
  <c r="W68"/>
  <c r="W71"/>
  <c r="W107"/>
  <c r="W88"/>
  <c r="W121"/>
  <c r="W4"/>
  <c r="S11"/>
  <c r="S13"/>
  <c r="S18"/>
  <c r="S27"/>
  <c r="S21"/>
  <c r="S30"/>
  <c r="S55"/>
  <c r="S68"/>
  <c r="S71"/>
  <c r="S54"/>
  <c r="S49"/>
  <c r="S48"/>
  <c r="S88"/>
  <c r="S44"/>
  <c r="S104"/>
  <c r="S146"/>
  <c r="S7"/>
  <c r="S14"/>
  <c r="S17"/>
  <c r="S23"/>
  <c r="S26"/>
  <c r="S25"/>
  <c r="S29"/>
  <c r="S32"/>
  <c r="S53"/>
  <c r="S41"/>
  <c r="S65"/>
  <c r="S64"/>
  <c r="S46"/>
  <c r="S91"/>
  <c r="S106"/>
  <c r="S62"/>
  <c r="S116"/>
  <c r="S102"/>
  <c r="S52"/>
  <c r="S141"/>
  <c r="S9"/>
  <c r="S76"/>
  <c r="W76"/>
  <c r="S110"/>
  <c r="W110"/>
  <c r="S117"/>
  <c r="W117"/>
  <c r="S98"/>
  <c r="W98"/>
  <c r="S143"/>
  <c r="W143"/>
  <c r="S158"/>
  <c r="W158"/>
  <c r="S77"/>
  <c r="W77"/>
  <c r="W5"/>
  <c r="W7"/>
  <c r="W14"/>
  <c r="W23"/>
  <c r="W15"/>
  <c r="W30"/>
  <c r="W26"/>
  <c r="W37"/>
  <c r="W52"/>
  <c r="W49"/>
  <c r="W56"/>
  <c r="W53"/>
  <c r="W44"/>
  <c r="W63"/>
  <c r="W83"/>
  <c r="W104"/>
  <c r="W146"/>
  <c r="W74"/>
  <c r="W112"/>
  <c r="W142"/>
  <c r="W11"/>
  <c r="W10"/>
  <c r="W27"/>
  <c r="W13"/>
  <c r="W16"/>
  <c r="W29"/>
  <c r="W57"/>
  <c r="W32"/>
  <c r="W67"/>
  <c r="W43"/>
  <c r="W50"/>
  <c r="W70"/>
  <c r="W73"/>
  <c r="W59"/>
  <c r="W102"/>
  <c r="W91"/>
  <c r="W123"/>
  <c r="W141"/>
  <c r="S6"/>
  <c r="S8"/>
  <c r="S15"/>
  <c r="S20"/>
  <c r="S24"/>
  <c r="S36"/>
  <c r="S43"/>
  <c r="S70"/>
  <c r="S56"/>
  <c r="S50"/>
  <c r="S74"/>
  <c r="S63"/>
  <c r="S73"/>
  <c r="S78"/>
  <c r="S108"/>
  <c r="S142"/>
  <c r="S5"/>
  <c r="S10"/>
  <c r="S4"/>
  <c r="S22"/>
  <c r="S12"/>
  <c r="S31"/>
  <c r="S16"/>
  <c r="S35"/>
  <c r="S67"/>
  <c r="S28"/>
  <c r="S57"/>
  <c r="S59"/>
  <c r="S37"/>
  <c r="S99"/>
  <c r="S107"/>
  <c r="S112"/>
  <c r="S121"/>
  <c r="S83"/>
  <c r="S38"/>
  <c r="S123"/>
  <c r="S124"/>
  <c r="Y33"/>
  <c r="Y82"/>
  <c r="Y96"/>
  <c r="Y34"/>
  <c r="Y105"/>
  <c r="Y75"/>
  <c r="Y114"/>
  <c r="Y118"/>
  <c r="Y90"/>
  <c r="Y133"/>
  <c r="Y93"/>
  <c r="Y76"/>
  <c r="Y110"/>
  <c r="Y117"/>
  <c r="Y98"/>
  <c r="Y143"/>
  <c r="Y158"/>
  <c r="Y77"/>
  <c r="Y161"/>
  <c r="E122" i="23"/>
  <c r="R45" i="16"/>
  <c r="Y188" i="31" l="1"/>
  <c r="S188"/>
  <c r="W188"/>
</calcChain>
</file>

<file path=xl/sharedStrings.xml><?xml version="1.0" encoding="utf-8"?>
<sst xmlns="http://schemas.openxmlformats.org/spreadsheetml/2006/main" count="7297" uniqueCount="1069">
  <si>
    <t>Visas bibliografinis aprašas</t>
  </si>
  <si>
    <t>Visų autorių skaičius (NA)</t>
  </si>
  <si>
    <t>Autorinių lankų skaičius</t>
  </si>
  <si>
    <t>Puslapių skaičius</t>
  </si>
  <si>
    <t>ISBN</t>
  </si>
  <si>
    <t>Leidykla</t>
  </si>
  <si>
    <t>Albertas Čaplinskas, Lina Paškevičiūtė</t>
  </si>
  <si>
    <t>F</t>
  </si>
  <si>
    <t> 9780387848099 </t>
  </si>
  <si>
    <t>Springer</t>
  </si>
  <si>
    <t>A01</t>
  </si>
  <si>
    <t>Jonas Mockus</t>
  </si>
  <si>
    <t>T</t>
  </si>
  <si>
    <t> 9780387747583 </t>
  </si>
  <si>
    <t>Sergėjus Ivanikovas, Ernestas Filatovas, Julius Žilinskas</t>
  </si>
  <si>
    <t> 9780387097060 </t>
  </si>
  <si>
    <t>Antanas Žilinskas</t>
  </si>
  <si>
    <t>Julius Žilinskas</t>
  </si>
  <si>
    <t>Lina Bagušytė, Audronė Lupeikienė</t>
  </si>
  <si>
    <t>Antanas Žilinskas, Julius Žilinskas</t>
  </si>
  <si>
    <t>Remigijus Paulavičius, Julius Žilinskas</t>
  </si>
  <si>
    <t>Jérémy Besson</t>
  </si>
  <si>
    <t> 9780769535036 </t>
  </si>
  <si>
    <t>IEEE</t>
  </si>
  <si>
    <r>
      <t>[</t>
    </r>
    <r>
      <rPr>
        <b/>
        <sz val="9"/>
        <color theme="1"/>
        <rFont val="Calibri"/>
        <family val="2"/>
        <scheme val="minor"/>
      </rPr>
      <t>Čaplinskas, Albertas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Paškevičiūtė, Lina</t>
    </r>
    <r>
      <rPr>
        <sz val="9"/>
        <color theme="1"/>
        <rFont val="Calibri"/>
        <family val="2"/>
        <scheme val="minor"/>
      </rPr>
      <t>]. A methodological framework for enterprise information system requirements derivation / Albertas Caplinskas and Lina Paškevičiūtė // Information systems development : towards a service provision society. New York [etc.] : Springer, 2009. ISBN 9780387848099. P. 655-663. Prieiga per internetą: &lt;http://dx.doi.org/10.1007/b137171_68&gt;.</t>
    </r>
  </si>
  <si>
    <r>
      <t>[</t>
    </r>
    <r>
      <rPr>
        <b/>
        <sz val="9"/>
        <color theme="1"/>
        <rFont val="Calibri"/>
        <family val="2"/>
        <scheme val="minor"/>
      </rPr>
      <t>Mockus, Jonas</t>
    </r>
    <r>
      <rPr>
        <sz val="9"/>
        <color theme="1"/>
        <rFont val="Calibri"/>
        <family val="2"/>
        <scheme val="minor"/>
      </rPr>
      <t>]. Bayesian global optimization / Jonas Mockus // Encyclopedia of optimization. Part 2. New York [etc.] : Springer, 2009. ISBN 9780387747583. P. 183-187.</t>
    </r>
  </si>
  <si>
    <r>
      <t>[</t>
    </r>
    <r>
      <rPr>
        <b/>
        <sz val="9"/>
        <color theme="1"/>
        <rFont val="Calibri"/>
        <family val="2"/>
        <scheme val="minor"/>
      </rPr>
      <t>Ivanikovas, Sergėjus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Filatovas, Ernestas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]. Experimental investigation of local searches for optimization of grillage-type foundations / Sergėjus Ivanikovas, Ernestas Filatovas and Julius Žilinskas // Springer optimization and its applications. Vol. 27, Parallel scientific computing and optimization : advances and applications. New York : Springer, 2009. ISBN 9780387097060. p. 103-112.</t>
    </r>
  </si>
  <si>
    <r>
      <t>[</t>
    </r>
    <r>
      <rPr>
        <b/>
        <sz val="9"/>
        <color theme="1"/>
        <rFont val="Calibri"/>
        <family val="2"/>
        <scheme val="minor"/>
      </rPr>
      <t>Žilinskas, Antanas</t>
    </r>
    <r>
      <rPr>
        <sz val="9"/>
        <color theme="1"/>
        <rFont val="Calibri"/>
        <family val="2"/>
        <scheme val="minor"/>
      </rPr>
      <t>]. Global optimization based on statistical models / Antanas Žilinskas // Encyclopedia of optimization. Part 7. New York [etc.] : Springer, 2009. ISBN 9780387747583. P. 1291-1294.</t>
    </r>
  </si>
  <si>
    <r>
      <t>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]; Bogle, Ian David Lockhart. Global optimization: interval analysis and balanced interval arithmetic / Julius Žilinskas, Ian David Lockhart Bogle // Encyclopedia of optimization. Part 7. New York [etc.] : Springer, 2009. ISBN 9780387747583. P. 1346-1350.</t>
    </r>
  </si>
  <si>
    <r>
      <t>[</t>
    </r>
    <r>
      <rPr>
        <b/>
        <sz val="9"/>
        <color theme="1"/>
        <rFont val="Calibri"/>
        <family val="2"/>
        <scheme val="minor"/>
      </rPr>
      <t>Bagušytė, Lina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Lupeikienė, Audronė</t>
    </r>
    <r>
      <rPr>
        <sz val="9"/>
        <color theme="1"/>
        <rFont val="Calibri"/>
        <family val="2"/>
        <scheme val="minor"/>
      </rPr>
      <t>]. Hybridization of architectural styles for integrated enterprise information systems / Lina Bagusyte and Audrone Lupeikiene // Information systems development : towards a service provision society. New York [etc.] : Springer, 2009. ISBN 9780387848099. P. 471-479. Prieiga per internetą: &lt;http://dx.doi.org/10.1007/b137171_49&gt;.</t>
    </r>
  </si>
  <si>
    <r>
      <t>[</t>
    </r>
    <r>
      <rPr>
        <b/>
        <sz val="9"/>
        <color theme="1"/>
        <rFont val="Calibri"/>
        <family val="2"/>
        <scheme val="minor"/>
      </rPr>
      <t>Žilinskas, Antanas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]. Optimization-based visualization / Antanas Žilinskas, Julius Žilinskas // Encyclopedia of optimization. Part 15. New York [etc.] : Springer, 2009. ISBN 9780387747583. P. 2785-2791.</t>
    </r>
  </si>
  <si>
    <r>
      <t>[</t>
    </r>
    <r>
      <rPr>
        <b/>
        <sz val="9"/>
        <color theme="1"/>
        <rFont val="Calibri"/>
        <family val="2"/>
        <scheme val="minor"/>
      </rPr>
      <t>Paulavičius, Remigijus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]. Parallel branch and bound algorithm with combination of Lipschitz bounds over multidimensional simplices for multicore computers / Remigijus Paulavičius and Julius Žilinskas // Springer optimization and its applications. Vol. 27, Parallel scientific computing and optimization : advances and applications. New York : Springer, 2009. ISBN 9780387097060. p. 93-102.</t>
    </r>
  </si>
  <si>
    <r>
      <t>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]. Parallel global optimization in multidimensional scaling / Julius Žilinskas // Springer optimization and its applications. Vol. 27, Parallel scientific computing and optimization : advances and applications. New York : Springer, 2009. ISBN 9780387097060. p. 69-82.</t>
    </r>
  </si>
  <si>
    <r>
      <t>&lt;vėluojanti&gt; [</t>
    </r>
    <r>
      <rPr>
        <b/>
        <sz val="9"/>
        <color theme="1"/>
        <rFont val="Calibri"/>
        <family val="2"/>
        <scheme val="minor"/>
      </rPr>
      <t>Besson, Jérémy</t>
    </r>
    <r>
      <rPr>
        <sz val="9"/>
        <color theme="1"/>
        <rFont val="Calibri"/>
        <family val="2"/>
        <scheme val="minor"/>
      </rPr>
      <t>]; Rigotti, Christophe; Mitašiūnaitė, Ieva; Boulicaut, Jean-François. Parameter tuning for differential mining of string patterns / Jérémy Besson ... [et al.] // 2008 IEEE international conference on data mining workshops ICDMW '08 : Pisa, Italy, 15-19 December 2008. Piscataway (NJ) : IEEE, 2008. ISBN 9780769535036. P. 77-86. Prieiga per internetą: &lt;http://ieeexplore.ieee.org/search/wrapper.jsp?arnumber=4733925&gt;.</t>
    </r>
  </si>
  <si>
    <t>Institucijos autoriai</t>
  </si>
  <si>
    <t>Institucijos autorių skaičius (NIA)</t>
  </si>
  <si>
    <t>Institucijos autorių indėlis</t>
  </si>
  <si>
    <t>Mokslo sritis</t>
  </si>
  <si>
    <t>Saulius Minkevičius, Stasys Steišūnas</t>
  </si>
  <si>
    <t> 9789855002919 </t>
  </si>
  <si>
    <t>B01</t>
  </si>
  <si>
    <t>Saulius Minkevičius</t>
  </si>
  <si>
    <t> 9789855002445 </t>
  </si>
  <si>
    <t> 9789854767048 </t>
  </si>
  <si>
    <r>
      <t>Minkevičius, Saulius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Steišūnas, Stasys</t>
    </r>
    <r>
      <rPr>
        <sz val="9"/>
        <color theme="1"/>
        <rFont val="Calibri"/>
        <family val="2"/>
        <scheme val="minor"/>
      </rPr>
      <t>]. About departure flow in open queueing networks / Saulius Minkevicius, Stasys Steisunas // Теория вероятностей, математическая статистика и их приложения : сборник научных статей. Вып. 2 = Probability theory, mathematical statistics and their applications : the collection of scientific papers. No. 2. Минск : РИВШ, 2009. ISBN 9789855002919. P. 145-150.</t>
    </r>
  </si>
  <si>
    <r>
      <t>[</t>
    </r>
    <r>
      <rPr>
        <b/>
        <sz val="9"/>
        <color theme="1"/>
        <rFont val="Calibri"/>
        <family val="2"/>
        <scheme val="minor"/>
      </rPr>
      <t>Minkevičius, Saulius</t>
    </r>
    <r>
      <rPr>
        <sz val="9"/>
        <color theme="1"/>
        <rFont val="Calibri"/>
        <family val="2"/>
        <scheme val="minor"/>
      </rPr>
      <t>]; Kulvietis, Genadijus. On component-based reliability in computer networks / S. Minkevičius, G. Kulvietis // Массовое обсуживание : потоки, системы, сети : материалы международной научной конференции "Современные математические методы анализа и оптимизации информационно-телекоммуникационных сетей" : Минск, 26-29 января 2009 г. = Queues : flows, systems, networks : proceedings of the international conference "Mathematical methods for analysis and optimization of information telecommunication networks" : Minsk, January 26-29, 2009. [Вып.] 20. Минск : РИВШ, 2009. ISBN 9789855002445. P. 158-163.</t>
    </r>
  </si>
  <si>
    <r>
      <t>[</t>
    </r>
    <r>
      <rPr>
        <b/>
        <sz val="9"/>
        <color theme="1"/>
        <rFont val="Calibri"/>
        <family val="2"/>
        <scheme val="minor"/>
      </rPr>
      <t>Minkevičius, Saulius</t>
    </r>
    <r>
      <rPr>
        <sz val="9"/>
        <color theme="1"/>
        <rFont val="Calibri"/>
        <family val="2"/>
        <scheme val="minor"/>
      </rPr>
      <t>]; Kulvietis, Genadijus. Simulation of the open message switching system / Saulius Minkevicius, Genadijus Kulvietis // Pattern recognition and information processing PRIP'2001 : proceedings of the 10th international conference : (19-21 May, 2009, Minsk, Belarus). Minsk : Publishing center of BSU, 2009. ISBN 9789854767048. P. 188-191.</t>
    </r>
  </si>
  <si>
    <t>ISSN / ISBN</t>
  </si>
  <si>
    <t> 0868-4952 </t>
  </si>
  <si>
    <t> 0167-7152 </t>
  </si>
  <si>
    <t>Albertas Čaplinskas</t>
  </si>
  <si>
    <t>Kazys Kazlauskas, Jaunius Kazlauskas</t>
  </si>
  <si>
    <t>Stasys Jukna</t>
  </si>
  <si>
    <t> 0012-365X </t>
  </si>
  <si>
    <t>Rimantas Pupeikis</t>
  </si>
  <si>
    <t>Gintautas Dzemyda, Leonidas Sakalauskas</t>
  </si>
  <si>
    <t>Vaida Bartkutė</t>
  </si>
  <si>
    <t>Rasa Karbauskaitė, Gintautas Dzemyda</t>
  </si>
  <si>
    <t>Prieskyrų skaičius (NIP)</t>
  </si>
  <si>
    <r>
      <t>[</t>
    </r>
    <r>
      <rPr>
        <b/>
        <sz val="9"/>
        <color theme="1"/>
        <rFont val="Calibri"/>
        <family val="2"/>
        <charset val="186"/>
        <scheme val="minor"/>
      </rPr>
      <t>Mockus, Jonas</t>
    </r>
    <r>
      <rPr>
        <sz val="9"/>
        <color theme="1"/>
        <rFont val="Calibri"/>
        <family val="2"/>
        <charset val="186"/>
        <scheme val="minor"/>
      </rPr>
      <t>]. A web-based bimatrix game optimization model of polynomial complexity / Jonas Mockus // Informatica. ISSN 0868-4952. Vol. 20, no. 1 (2009), p. 79-98. Prieiga per internetą: &lt;http://www.mii.lt/informatica/htm/INFO728.htm&gt;.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</si>
  <si>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Minkevičius, Saulius</t>
    </r>
    <r>
      <rPr>
        <sz val="9"/>
        <color theme="1"/>
        <rFont val="Calibri"/>
        <family val="2"/>
        <charset val="186"/>
        <scheme val="minor"/>
      </rPr>
      <t>]. Analysis of the virtual waiting time in multiphase queues / S. Minkevičius // Statistics &amp; probability letters. ISSN 0167-7152. Vol. 79, iss. 2 (2009), p. 173-176.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</si>
  <si>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Čaplinskas, Albertas</t>
    </r>
    <r>
      <rPr>
        <sz val="9"/>
        <color theme="1"/>
        <rFont val="Calibri"/>
        <family val="2"/>
        <charset val="186"/>
        <scheme val="minor"/>
      </rPr>
      <t>]. Guest editorial: special issue on enterprise systems / Albertas Čaplinskas // Informatica. ISSN 0868-4952. Vol. 20, no. 3 (2009), p. 321-322. Prieiga per internetą: &lt;http://www.mii.lt/informatica/htm/INFO765.htm&gt;.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</si>
  <si>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Kazlauskas, Kazys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Kazlauskas, Jaunius</t>
    </r>
    <r>
      <rPr>
        <sz val="9"/>
        <color theme="1"/>
        <rFont val="Calibri"/>
        <family val="2"/>
        <charset val="186"/>
        <scheme val="minor"/>
      </rPr>
      <t>]. Key-dependent S-box generation in AES block cipher system / Kazys kazlauskas, Jaunius Kazlauskas // Informatica. ISSN 0868-4952. Vol. 20, no. 1 (2009), p. 23-34. Prieiga per internetą: &lt;http://www.mii.lt/informatica/htm/INFO743.htm&gt;.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</si>
  <si>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Jukna, Stasys</t>
    </r>
    <r>
      <rPr>
        <sz val="9"/>
        <color theme="1"/>
        <rFont val="Calibri"/>
        <family val="2"/>
        <charset val="186"/>
        <scheme val="minor"/>
      </rPr>
      <t>]; Kulikov, A.S.. On covering graphs by complete bipartite subgraphs / S. Jukna and A.S. Kulikov // Discrete mathematics. ISSN 0012-365X. Vol. 309, iss. 10 (2009), p. 3399-3403.</t>
    </r>
  </si>
  <si>
    <r>
      <t>Atanasov, Nasko; [</t>
    </r>
    <r>
      <rPr>
        <b/>
        <sz val="9"/>
        <color theme="1"/>
        <rFont val="Calibri"/>
        <family val="2"/>
        <charset val="186"/>
        <scheme val="minor"/>
      </rPr>
      <t>Pupeikis, Rimantas</t>
    </r>
    <r>
      <rPr>
        <sz val="9"/>
        <color theme="1"/>
        <rFont val="Calibri"/>
        <family val="2"/>
        <charset val="186"/>
        <scheme val="minor"/>
      </rPr>
      <t>]. On recursive calculation of M- and GM-estimates by direct identification in LQG control systems / Nasko Atanasov, Rimantas Pupeikis // Informatica. ISSN 0868-4952. Vol. 20, no. 1 (2009), p. 3-22. Prieiga per internetą: &lt;http://www.mii.lt/informatica/htm/INFO746.htm&gt;.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</si>
  <si>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Optimization and knowledge-based technologies / Gintautas Dzemyda, Leonidas Sakalauskas // Informatica. ISSN 0868-4952. Vol. 20, no. 2 (2009), p. 165-172. Prieiga per internetą: &lt;http://www.mii.lt/informatica/pdf/INFO763.pdf&gt;.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</si>
  <si>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Čaplinskas, Albertas</t>
    </r>
    <r>
      <rPr>
        <sz val="9"/>
        <color theme="1"/>
        <rFont val="Calibri"/>
        <family val="2"/>
        <charset val="186"/>
        <scheme val="minor"/>
      </rPr>
      <t>]. Requirements elicitation in the context of enterprise engineering: a vision driven approach / Albertas Čaplinskas // Informatica. ISSN 0868-4952. Vol. 20, no. 3 (2009), p. 343-368. Prieiga per internetą: &lt;http://www.mii.lt/informatica/htm/INFO766.htm&gt;.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</si>
  <si>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Bartkutė, Vaida</t>
    </r>
    <r>
      <rPr>
        <sz val="9"/>
        <color theme="1"/>
        <rFont val="Calibri"/>
        <family val="2"/>
        <charset val="186"/>
        <scheme val="minor"/>
      </rPr>
      <t>]. Stochastic optimization algorithms for support vector machines classification / Vaida Bartkutė-Norkūnienė // Informatica. ISSN 0868-4952. Vol. 20, no. 2 (2009), p. 173-186. Prieiga per internetą: &lt;http://www.mii.lt/informatica/htm/INFO751.htm&gt;.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</si>
  <si>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Karbauskaitė, Rasa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]. Topology preservation measures in the visualization of manifold-type multidimensional data / Rasa Karbauskaitė, Gintautas Dzemyda // Informatica. ISSN 0868-4952. Vol. 20, no. 2 (2009), p. 235-254. Prieiga per internetą: &lt;http://www.mii.lt/informatica/pdf/INFO758.pdf&gt;.</t>
    </r>
  </si>
  <si>
    <t>Mifodijus Sapagovas, Olga Štikonienė</t>
  </si>
  <si>
    <t> 0363-1672 </t>
  </si>
  <si>
    <t>B02</t>
  </si>
  <si>
    <t> 9789955284635 </t>
  </si>
  <si>
    <t>Regimantas Pliuškevičius, Aida Pliuškevičienė</t>
  </si>
  <si>
    <t> 0020-0190 </t>
  </si>
  <si>
    <t>Remigijus Leipus, Jonas Šiaulys</t>
  </si>
  <si>
    <t>Leonidas Sakalauskas, Igoris Belovas</t>
  </si>
  <si>
    <t> 1521-1398 </t>
  </si>
  <si>
    <t>Marijus Vaičiulis</t>
  </si>
  <si>
    <t>Leonidas Sakalauskas</t>
  </si>
  <si>
    <t>Liudvikas Kaklauskas, Leonidas Sakalauskas</t>
  </si>
  <si>
    <t>Saulius Norvidas</t>
  </si>
  <si>
    <t>Vidmantas Kastytis Bentkus</t>
  </si>
  <si>
    <t>Artūras Štikonas, Olga Štikonienė</t>
  </si>
  <si>
    <t> 1392-6292 </t>
  </si>
  <si>
    <t>Olga Kurasova, Alma Molytė</t>
  </si>
  <si>
    <t>Mindaugas Bloznelis</t>
  </si>
  <si>
    <t> 0028-3045 </t>
  </si>
  <si>
    <t>Julius Andrikonis</t>
  </si>
  <si>
    <t> 1392-8619 </t>
  </si>
  <si>
    <t>Svetlana Roman, Artūras Štikonas</t>
  </si>
  <si>
    <t>Sergėjus Ivanikovas, Gintautas Dzemyda, Viktor Medvedev</t>
  </si>
  <si>
    <t>Lina Tankelevičienė, Dalė Dzemydienė</t>
  </si>
  <si>
    <t> 9789898111821 </t>
  </si>
  <si>
    <t>Ernestas Filatovas, Olga Kurasova</t>
  </si>
  <si>
    <t>Igoris Belovas, Leonidas Sakalauskas</t>
  </si>
  <si>
    <t>Gintautas Dzemyda, Povilas Treigys</t>
  </si>
  <si>
    <t> 1010-660X </t>
  </si>
  <si>
    <t>Lina Tankelevičienė</t>
  </si>
  <si>
    <t>Stasys Rutkauskas</t>
  </si>
  <si>
    <t> 0364-9024 </t>
  </si>
  <si>
    <t>Jonas Kazys Sunklodas</t>
  </si>
  <si>
    <t>Kęstutis Kubilius</t>
  </si>
  <si>
    <t>Monika Vilkienė</t>
  </si>
  <si>
    <t> 1061-3773 </t>
  </si>
  <si>
    <t>Audronė Jakaitienė</t>
  </si>
  <si>
    <t> 0277-6693 </t>
  </si>
  <si>
    <t>Donatas Bakšys, Leonidas Sakalauskas</t>
  </si>
  <si>
    <t> 0022-3239 </t>
  </si>
  <si>
    <t>Donatas Surgailis</t>
  </si>
  <si>
    <t> 0378-3758 </t>
  </si>
  <si>
    <t>Antanas Laurinčikas</t>
  </si>
  <si>
    <t>Olga Kurasova</t>
  </si>
  <si>
    <t>Laima Paliulionienė</t>
  </si>
  <si>
    <t> 1392-0561 </t>
  </si>
  <si>
    <t>B03</t>
  </si>
  <si>
    <t>Eugenijus Manstavičius</t>
  </si>
  <si>
    <t> 0030-6126 </t>
  </si>
  <si>
    <t>Jevgenij Kurilov, Silvija Sėrikovienė</t>
  </si>
  <si>
    <t> 9789955284826 </t>
  </si>
  <si>
    <t>Jevgenij Kurilov</t>
  </si>
  <si>
    <t>Bronius Skūpas</t>
  </si>
  <si>
    <t>Valentina Dagienė, Jūratė Skūpienė</t>
  </si>
  <si>
    <t> 1822-7732 </t>
  </si>
  <si>
    <t> 1648-5831 </t>
  </si>
  <si>
    <t> 1556-4681 </t>
  </si>
  <si>
    <t>Aleksandr Igumenov, Julius Žilinskas</t>
  </si>
  <si>
    <t> 2029-0039 </t>
  </si>
  <si>
    <t>Romas Baronas</t>
  </si>
  <si>
    <t> 1392-5113 </t>
  </si>
  <si>
    <t>Valentina Dagienė, Tatjana Jevsikova</t>
  </si>
  <si>
    <t> 0992-499X </t>
  </si>
  <si>
    <t>Saulius Maskeliūnas</t>
  </si>
  <si>
    <t> 8890162023 </t>
  </si>
  <si>
    <t>Dalė Dzemydienė, Ramūnas Dzindzalieta</t>
  </si>
  <si>
    <t>Gintautas Jakimauskas, Leonidas Sakalauskas</t>
  </si>
  <si>
    <t>Jurgis Sušinskas, Juozas Juvencijus Mačys</t>
  </si>
  <si>
    <t> 1822-2757 </t>
  </si>
  <si>
    <t>Antanas Leonas Lipeika</t>
  </si>
  <si>
    <t>Romas Baronas, Feliksas Ivanauskas</t>
  </si>
  <si>
    <t>Alfredas Račkauskas</t>
  </si>
  <si>
    <t> 1292-8100 </t>
  </si>
  <si>
    <t>Mindaugas Juodis, Alfredas Račkauskas</t>
  </si>
  <si>
    <t> 1980-0436 </t>
  </si>
  <si>
    <t>Danutė Krapavickaitė, Aleksandras Ernestas Plikusas</t>
  </si>
  <si>
    <t> 1392-642X </t>
  </si>
  <si>
    <t> 1860-949X </t>
  </si>
  <si>
    <t> 1404-3203 </t>
  </si>
  <si>
    <t>Gintautas Grigas, Sigita Pedzevičienė</t>
  </si>
  <si>
    <t>Viktoras Dagys</t>
  </si>
  <si>
    <t> 9789986342182 </t>
  </si>
  <si>
    <t>Viktoras Paliulionis</t>
  </si>
  <si>
    <t>Tadas Ringys</t>
  </si>
  <si>
    <t> 9789955256687 </t>
  </si>
  <si>
    <t>Jūratė Skūpienė</t>
  </si>
  <si>
    <t>Tatjana Jevsikova, Valentina Dagienė</t>
  </si>
  <si>
    <t>Aušra Mackutė-Varoneckienė, Antanas Žilinskas</t>
  </si>
  <si>
    <t>Živilė Ringelienė</t>
  </si>
  <si>
    <t>Mifodijus Sapagovas</t>
  </si>
  <si>
    <t>Juozas Juvencijus Mačys</t>
  </si>
  <si>
    <t>Stasys Steišūnas</t>
  </si>
  <si>
    <t>Lina Pupeikienė</t>
  </si>
  <si>
    <t>Audronė Lupeikienė, Lina Bagušytė</t>
  </si>
  <si>
    <t> 9789955256540 </t>
  </si>
  <si>
    <t>Jérémy Besson, Albertas Čaplinskas</t>
  </si>
  <si>
    <t>Vytautas Kleiza</t>
  </si>
  <si>
    <t>Ana Ušpurienė, Leonidas Sakalauskas</t>
  </si>
  <si>
    <t> 0134-3165 </t>
  </si>
  <si>
    <t>Laura Ringienė, Gintautas Dzemyda</t>
  </si>
  <si>
    <t>Mindaugas Greibus, Adolfas Laimutis Telksnys</t>
  </si>
  <si>
    <t>Algis Garliauskas</t>
  </si>
  <si>
    <t> 9668725026 </t>
  </si>
  <si>
    <t>Julija Pragarauskaitė, Gintautas Dzemyda</t>
  </si>
  <si>
    <t>Aidas Žandaris, Saulius Maskeliūnas</t>
  </si>
  <si>
    <t>Alma Molytė, Olga Kurasova</t>
  </si>
  <si>
    <t>Lygmuo (1; 2)</t>
  </si>
  <si>
    <t>Aidas Žandaris</t>
  </si>
  <si>
    <t>S</t>
  </si>
  <si>
    <t>Joana Lipeikienė</t>
  </si>
  <si>
    <t> 9780769537771 </t>
  </si>
  <si>
    <t>Jevgenij Kurilov, Valentina Dagienė</t>
  </si>
  <si>
    <t> 1479-4403 </t>
  </si>
  <si>
    <t>Svetlana Kubilinskienė, Inga Žilinskienė</t>
  </si>
  <si>
    <t>Leonidas Sakalauskas, Saulius Preidys</t>
  </si>
  <si>
    <r>
      <t>[</t>
    </r>
    <r>
      <rPr>
        <b/>
        <sz val="9"/>
        <color theme="1"/>
        <rFont val="Calibri"/>
        <family val="2"/>
        <scheme val="minor"/>
      </rPr>
      <t>Paliulionienė, Laima</t>
    </r>
    <r>
      <rPr>
        <sz val="9"/>
        <color theme="1"/>
        <rFont val="Calibri"/>
        <family val="2"/>
        <scheme val="minor"/>
      </rPr>
      <t>]. Administracinės naštos analizė teisės aktų rengimo sistemoje / Laima Paliulionienė // Informacijos mokslai. ISSN 1392-0561. T. 50 (2009), p. 228-232.</t>
    </r>
  </si>
  <si>
    <r>
      <t>[</t>
    </r>
    <r>
      <rPr>
        <b/>
        <sz val="9"/>
        <color theme="1"/>
        <rFont val="Calibri"/>
        <family val="2"/>
        <scheme val="minor"/>
      </rPr>
      <t>Skūpas, Bronius</t>
    </r>
    <r>
      <rPr>
        <sz val="9"/>
        <color theme="1"/>
        <rFont val="Calibri"/>
        <family val="2"/>
        <scheme val="minor"/>
      </rPr>
      <t>]. Automatinio mokinių programų vertinimo sistemų lyginamoji analizė / Bronius Skūpas // Informacijos mokslai. ISSN 1392-0561. T. 50 (2009), p. 147-152.</t>
    </r>
  </si>
  <si>
    <r>
      <t>Poranen, Timo; [</t>
    </r>
    <r>
      <rPr>
        <b/>
        <sz val="9"/>
        <color theme="1"/>
        <rFont val="Calibri"/>
        <family val="2"/>
        <scheme val="minor"/>
      </rPr>
      <t>Dagienė, Valentina</t>
    </r>
    <r>
      <rPr>
        <sz val="9"/>
        <color theme="1"/>
        <rFont val="Calibri"/>
        <family val="2"/>
        <scheme val="minor"/>
      </rPr>
      <t>]; Eldhuset, Åsmund; Hyyrö, Heikki; Kubica, Marcin; Laaksonen, Antti; Opmanis, Martiņš; Pohl, Wolfgang; [</t>
    </r>
    <r>
      <rPr>
        <b/>
        <sz val="9"/>
        <color theme="1"/>
        <rFont val="Calibri"/>
        <family val="2"/>
        <scheme val="minor"/>
      </rPr>
      <t>Skūpienė, Jūratė</t>
    </r>
    <r>
      <rPr>
        <sz val="9"/>
        <color theme="1"/>
        <rFont val="Calibri"/>
        <family val="2"/>
        <scheme val="minor"/>
      </rPr>
      <t>]; Söderhjelm, Pär; Truu, Ahto. Baltic olympiads in informatics: challenges for training together / Timo Poranen ... [et al.] // Olympiads in informatics. ISSN 1822-7732. Vol. 3 (2009), p. 112-131. Prieiga per internetą: &lt;http://www.mii.lt/olympiads_in_informatics/htm/INFOL046.htm&gt;.</t>
    </r>
  </si>
  <si>
    <r>
      <t>[</t>
    </r>
    <r>
      <rPr>
        <b/>
        <sz val="9"/>
        <color theme="1"/>
        <rFont val="Calibri"/>
        <family val="2"/>
        <scheme val="minor"/>
      </rPr>
      <t>Tankelevičienė, Lina</t>
    </r>
    <r>
      <rPr>
        <sz val="9"/>
        <color theme="1"/>
        <rFont val="Calibri"/>
        <family val="2"/>
        <scheme val="minor"/>
      </rPr>
      <t>]; Damaševičius, Robertas. Characteristics of domain ontologies for web based learning and their application for quality evaluation / Lina Tankelevičienė, Robertas Damaševičius // Informatics in education. ISSN 1648-5831. Vol. 8, no. 1 (2009), p. 131-152. Prieiga per internetą: &lt;http://www.mii.lt/informatics_in_education/htm/INFE140.htm&gt;.</t>
    </r>
  </si>
  <si>
    <r>
      <t>Cerf, Loïc; [</t>
    </r>
    <r>
      <rPr>
        <b/>
        <sz val="9"/>
        <color theme="1"/>
        <rFont val="Calibri"/>
        <family val="2"/>
        <scheme val="minor"/>
      </rPr>
      <t>Besson, Jérémy</t>
    </r>
    <r>
      <rPr>
        <sz val="9"/>
        <color theme="1"/>
        <rFont val="Calibri"/>
        <family val="2"/>
        <scheme val="minor"/>
      </rPr>
      <t>]; Robardet, Céline; Boulicaut, Jean-François. Closed patterns meet n-ary relations / Loïc Cerf ... [et al.] // ACM transactions on knowledge discovery from data. ISSN 1556-4681. Vol. 3, Iss. 1 (2009), p. 3.1-3.36. Prieiga per internetą: &lt;http://doi.acm.org/10.1145/1497577.1497580&gt;.</t>
    </r>
  </si>
  <si>
    <r>
      <t>[</t>
    </r>
    <r>
      <rPr>
        <b/>
        <sz val="9"/>
        <color theme="1"/>
        <rFont val="Calibri"/>
        <family val="2"/>
        <scheme val="minor"/>
      </rPr>
      <t>Igumenov, Aleksandr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Žilinskas, Julius</t>
    </r>
    <r>
      <rPr>
        <sz val="9"/>
        <color theme="1"/>
        <rFont val="Calibri"/>
        <family val="2"/>
        <scheme val="minor"/>
      </rPr>
      <t>]. Combinatorial algorithms for topology optimization of truss structure / Aleksandr Igumenov, Julius Zilinskas // Information technologies. Research communications. ISSN 2029-0039. [2009] (2009), p. 229-234.</t>
    </r>
  </si>
  <si>
    <r>
      <t>Petrauskas, K.; [</t>
    </r>
    <r>
      <rPr>
        <b/>
        <sz val="9"/>
        <color theme="1"/>
        <rFont val="Calibri"/>
        <family val="2"/>
        <scheme val="minor"/>
      </rPr>
      <t>Baronas, Romas</t>
    </r>
    <r>
      <rPr>
        <sz val="9"/>
        <color theme="1"/>
        <rFont val="Calibri"/>
        <family val="2"/>
        <scheme val="minor"/>
      </rPr>
      <t>]. Computational modelling of biosensors with an outer perforated membrane / K. Petrauskas, R. Baronas // Nonlinear analysis: modelling and control. ISSN 1392-5113. Vol. 14, no. 1 (2009), p. 85–102. Prieiga per internetą: &lt;http://www.lana.lt/journal/32/Petrauskas.pdf&gt;.</t>
    </r>
  </si>
  <si>
    <r>
      <t>[</t>
    </r>
    <r>
      <rPr>
        <b/>
        <sz val="9"/>
        <color theme="1"/>
        <rFont val="Calibri"/>
        <family val="2"/>
        <scheme val="minor"/>
      </rPr>
      <t>Dagienė, Valentina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Jevsikova, Tatjana</t>
    </r>
    <r>
      <rPr>
        <sz val="9"/>
        <color theme="1"/>
        <rFont val="Calibri"/>
        <family val="2"/>
        <scheme val="minor"/>
      </rPr>
      <t>]. Cultural elements in internet software localization / Valentina Dagiene, Tatjana Jevsikova // Revue d'Intelligence Artificielle. ISSN 0992-499X. Vol. 23, N. 4 (2009), p. 485-501. Prieiga per internetą: &lt;http://ria.revuesonline.com/article.jsp?articleId=13630&gt;.</t>
    </r>
  </si>
  <si>
    <r>
      <t>[</t>
    </r>
    <r>
      <rPr>
        <b/>
        <sz val="9"/>
        <color theme="1"/>
        <rFont val="Calibri"/>
        <family val="2"/>
        <scheme val="minor"/>
      </rPr>
      <t>Maskeliūnas, Saulius</t>
    </r>
    <r>
      <rPr>
        <sz val="9"/>
        <color theme="1"/>
        <rFont val="Calibri"/>
        <family val="2"/>
        <scheme val="minor"/>
      </rPr>
      <t>]; Otas, Alfredas. Development and implementation of information society strategies in Lithuania / Saulius Maskeliūnas, Alfredas Otas // National information society experiences IT STAR : proceedings of the 3rd IT STAR workshop on national information society experiences (NISE 08) : 8 November 2008, Godollo, Hungary. Milan : AICA, 2009. ISBN 8890162023. p. 54-68.</t>
    </r>
  </si>
  <si>
    <r>
      <t>&lt;vėluojanti&gt; [</t>
    </r>
    <r>
      <rPr>
        <b/>
        <sz val="9"/>
        <color theme="1"/>
        <rFont val="Calibri"/>
        <family val="2"/>
        <scheme val="minor"/>
      </rPr>
      <t>Sušinskas, Jurgis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Mačys, Juozas Juvencijus</t>
    </r>
    <r>
      <rPr>
        <sz val="9"/>
        <color theme="1"/>
        <rFont val="Calibri"/>
        <family val="2"/>
        <scheme val="minor"/>
      </rPr>
      <t>]. Faktorialų formulių tikslumo klausimai / Jurgis Sušinskas, Juozas Juvencijus Mačys // Matematika ir matematinis modeliavimas. ISSN 1822-2757. [T.] 4 (2008), p. 7-12.</t>
    </r>
  </si>
  <si>
    <r>
      <t>[</t>
    </r>
    <r>
      <rPr>
        <b/>
        <sz val="9"/>
        <color theme="1"/>
        <rFont val="Calibri"/>
        <family val="2"/>
        <scheme val="minor"/>
      </rPr>
      <t>Lipeika, Antanas Leonas</t>
    </r>
    <r>
      <rPr>
        <sz val="9"/>
        <color theme="1"/>
        <rFont val="Calibri"/>
        <family val="2"/>
        <scheme val="minor"/>
      </rPr>
      <t>]. Formantinių požymių naudojimas kalbai atpažinti / Antanas Leonas Lipeika // Informacijos mokslai. ISSN 1392-0561. T. 50 (2009), p. 212-216.</t>
    </r>
  </si>
  <si>
    <r>
      <t>Britz, D.; [</t>
    </r>
    <r>
      <rPr>
        <b/>
        <sz val="9"/>
        <color theme="1"/>
        <rFont val="Calibri"/>
        <family val="2"/>
        <scheme val="minor"/>
      </rPr>
      <t>Baronas, Romas</t>
    </r>
    <r>
      <rPr>
        <sz val="9"/>
        <color theme="1"/>
        <rFont val="Calibri"/>
        <family val="2"/>
        <scheme val="minor"/>
      </rPr>
      <t>]; Gaidamauskaitė, Evelina; [</t>
    </r>
    <r>
      <rPr>
        <b/>
        <sz val="9"/>
        <color theme="1"/>
        <rFont val="Calibri"/>
        <family val="2"/>
        <scheme val="minor"/>
      </rPr>
      <t>Ivanauskas, Feliksas</t>
    </r>
    <r>
      <rPr>
        <sz val="9"/>
        <color theme="1"/>
        <rFont val="Calibri"/>
        <family val="2"/>
        <scheme val="minor"/>
      </rPr>
      <t>]. Further comparisons of finite difference schemes for computational modelling of biosensors / D. Britz ... [et al.] // Nonlinear analysis: modelling and control. ISSN 1392-5113. Vol. 14, no. 4 (2009), p. 419-433. Prieiga per internetą: &lt;http://www.lana.lt/journal/35/Britz.pdf&gt;.</t>
    </r>
  </si>
  <si>
    <r>
      <t>[</t>
    </r>
    <r>
      <rPr>
        <b/>
        <sz val="9"/>
        <color theme="1"/>
        <rFont val="Calibri"/>
        <family val="2"/>
        <scheme val="minor"/>
      </rPr>
      <t>Račkauskas, Alfredas</t>
    </r>
    <r>
      <rPr>
        <sz val="9"/>
        <color theme="1"/>
        <rFont val="Calibri"/>
        <family val="2"/>
        <scheme val="minor"/>
      </rPr>
      <t>]; Suquet, Charles. Hölderian invariance principle for Hilbertian linear processes / Alfredas Račkauskas and Charles Suquet // ESAIM: Probability and Statistics. ISSN 1292-8100. Vol. 13 (2009), p. 261-275. Prieiga per internetą: &lt;http://www.esaim-ps.org/index.php?option=article&amp;access=standard&amp;Itemid=129&amp;url=/articles/ps/abs/2009/01/ps0754/ps0754.html&gt;.</t>
    </r>
  </si>
  <si>
    <r>
      <t>[</t>
    </r>
    <r>
      <rPr>
        <b/>
        <sz val="9"/>
        <color theme="1"/>
        <rFont val="Calibri"/>
        <family val="2"/>
        <scheme val="minor"/>
      </rPr>
      <t>Juodis, Mindaugas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Račkauskas, Alfredas</t>
    </r>
    <r>
      <rPr>
        <sz val="9"/>
        <color theme="1"/>
        <rFont val="Calibri"/>
        <family val="2"/>
        <scheme val="minor"/>
      </rPr>
      <t>]; Suquet, Charles. Hölderian invariance principle for linear processes / Mindaugas Juodis, Alfredas Račkauskas and Charles Suquet // Latin American journal of probability and mathematical statistics. ISSN 1980-0436. Vol. 5 (2009), p. 47-64. Prieiga per internetą: &lt;http://alea.impa.br/english/index_v6.htm&gt;.</t>
    </r>
  </si>
  <si>
    <r>
      <t>[</t>
    </r>
    <r>
      <rPr>
        <b/>
        <sz val="9"/>
        <color theme="1"/>
        <rFont val="Calibri"/>
        <family val="2"/>
        <scheme val="minor"/>
      </rPr>
      <t>Krapavickaitė, Danutė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Plikusas, Aleksandras Ernestas</t>
    </r>
    <r>
      <rPr>
        <sz val="9"/>
        <color theme="1"/>
        <rFont val="Calibri"/>
        <family val="2"/>
        <scheme val="minor"/>
      </rPr>
      <t>]. Imčių tyrimų vystymas Lietuvos statistikoje / Danutė Krapavickaitė, Aleksandras Plikusas // Lietuvos statistikos darbai. ISSN 1392-642X. 2009, Nr. 48, p. 63-72.</t>
    </r>
  </si>
  <si>
    <r>
      <t>[</t>
    </r>
    <r>
      <rPr>
        <b/>
        <sz val="9"/>
        <color theme="1"/>
        <rFont val="Calibri"/>
        <family val="2"/>
        <scheme val="minor"/>
      </rPr>
      <t>Kurilov, Jevgenij</t>
    </r>
    <r>
      <rPr>
        <sz val="9"/>
        <color theme="1"/>
        <rFont val="Calibri"/>
        <family val="2"/>
        <scheme val="minor"/>
      </rPr>
      <t>]. Interoperability, standards and metadata for e-learning / Eugenijus Kurilovas // Studies in computational intelligence. ISSN 1860-949X. Vol. 237 (2009), p. 121-130. Prieiga per internetą: &lt;http://www.springerlink.com/content/rm6j862462052473/?p=8468a214237044d390d6f20d4045f99f&amp;pi=11&gt;.</t>
    </r>
  </si>
  <si>
    <r>
      <t>[</t>
    </r>
    <r>
      <rPr>
        <b/>
        <sz val="9"/>
        <color theme="1"/>
        <rFont val="Calibri"/>
        <family val="2"/>
        <scheme val="minor"/>
      </rPr>
      <t>Skūpas, Bronius</t>
    </r>
    <r>
      <rPr>
        <sz val="9"/>
        <color theme="1"/>
        <rFont val="Calibri"/>
        <family val="2"/>
        <scheme val="minor"/>
      </rPr>
      <t>]; Dagienė, Valentina. Is automatic evaluation useful for the maturity programming exam? / Bronius Skupas, Valentina Dagiene // Technical reports from the Department of Information Technology. ISSN 1404-3203. 2009, No. 2009-004, p. 117-118. Prieiga per internetą: &lt;http://www.it.uu.se/research/publications/reports/&gt;.</t>
    </r>
  </si>
  <si>
    <r>
      <t>[</t>
    </r>
    <r>
      <rPr>
        <b/>
        <sz val="9"/>
        <color theme="1"/>
        <rFont val="Calibri"/>
        <family val="2"/>
        <scheme val="minor"/>
      </rPr>
      <t>Grigas, Gintautas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Pedzevičienė, Sigita</t>
    </r>
    <r>
      <rPr>
        <sz val="9"/>
        <color theme="1"/>
        <rFont val="Calibri"/>
        <family val="2"/>
        <scheme val="minor"/>
      </rPr>
      <t>]. Klaviatūros įtaka rašybos klaidoms, susijusioms su rašto ženklų vartojimu / Gintautas Grigas, Sigita Pedzevičienė // Informacijos mokslai. ISSN 1392-0561. T. 50 (2009), p. 200-204.</t>
    </r>
  </si>
  <si>
    <r>
      <t>[</t>
    </r>
    <r>
      <rPr>
        <b/>
        <sz val="9"/>
        <color theme="1"/>
        <rFont val="Calibri"/>
        <family val="2"/>
        <scheme val="minor"/>
      </rPr>
      <t>Paliulionis, Viktoras</t>
    </r>
    <r>
      <rPr>
        <sz val="9"/>
        <color theme="1"/>
        <rFont val="Calibri"/>
        <family val="2"/>
        <scheme val="minor"/>
      </rPr>
      <t>]. Lietuviškų adresų geokodavimo problemos ir jų sprendimo būdai / Viktoras Paliulionis // Informacijos mokslai. ISSN 1392-0561. T. 50 (2009), p. 217-222.</t>
    </r>
  </si>
  <si>
    <r>
      <t>[</t>
    </r>
    <r>
      <rPr>
        <b/>
        <sz val="9"/>
        <color theme="1"/>
        <rFont val="Calibri"/>
        <family val="2"/>
        <scheme val="minor"/>
      </rPr>
      <t>Skūpienė, Jūratė</t>
    </r>
    <r>
      <rPr>
        <sz val="9"/>
        <color theme="1"/>
        <rFont val="Calibri"/>
        <family val="2"/>
        <scheme val="minor"/>
      </rPr>
      <t>]. Lietuvos informatikos olimpiados darbų vertinimas programinės įrangos kokybės modelio požiūriu / Jūratė Skūpienė // Informacijos mokslai. ISSN 1392-0561. T. 50 (2009), p. 153-159.</t>
    </r>
  </si>
  <si>
    <r>
      <t>[</t>
    </r>
    <r>
      <rPr>
        <b/>
        <sz val="9"/>
        <color theme="1"/>
        <rFont val="Calibri"/>
        <family val="2"/>
        <scheme val="minor"/>
      </rPr>
      <t>Jevsikova, Tatjana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Dagienė, Valentina</t>
    </r>
    <r>
      <rPr>
        <sz val="9"/>
        <color theme="1"/>
        <rFont val="Calibri"/>
        <family val="2"/>
        <scheme val="minor"/>
      </rPr>
      <t>]. Lokalizuojamųjų programinės įrangos išteklių metainformacijos formalizavimo metodas / Tatjana Jevsikova, Valentina Dagienė // Informacijos mokslai. ISSN 1392-0561. T. 50 (2009), p. 205-211.</t>
    </r>
  </si>
  <si>
    <r>
      <t>[</t>
    </r>
    <r>
      <rPr>
        <b/>
        <sz val="9"/>
        <color theme="1"/>
        <rFont val="Calibri"/>
        <family val="2"/>
        <scheme val="minor"/>
      </rPr>
      <t>Dzemydienė, Dalė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Dzindzalieta, Ramūnas</t>
    </r>
    <r>
      <rPr>
        <sz val="9"/>
        <color theme="1"/>
        <rFont val="Calibri"/>
        <family val="2"/>
        <scheme val="minor"/>
      </rPr>
      <t>]. Mobiliųjų technologijų taikymas judančių transporto objektų stebėsenai ir komunikavimui / Dalė Dzemydienė, Ramūnas Dzindzalieta // Informacijos mokslai. ISSN 1392-0561. T. 50 (2009), p. 274-280.</t>
    </r>
  </si>
  <si>
    <r>
      <t>[</t>
    </r>
    <r>
      <rPr>
        <b/>
        <sz val="9"/>
        <color theme="1"/>
        <rFont val="Calibri"/>
        <family val="2"/>
        <scheme val="minor"/>
      </rPr>
      <t>Mackutė-Varoneckienė, Aušra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Žilinskas, Antanas</t>
    </r>
    <r>
      <rPr>
        <sz val="9"/>
        <color theme="1"/>
        <rFont val="Calibri"/>
        <family val="2"/>
        <scheme val="minor"/>
      </rPr>
      <t>]. Multi-objective optimization using parallel computations / Ausra Mackute-Varoneckiene, Antanas Zilinskas // Information technologies. Research communications. ISSN 2029-0039. [2009] (2009), p. 100-106.</t>
    </r>
  </si>
  <si>
    <r>
      <t>[</t>
    </r>
    <r>
      <rPr>
        <b/>
        <sz val="9"/>
        <color theme="1"/>
        <rFont val="Calibri"/>
        <family val="2"/>
        <scheme val="minor"/>
      </rPr>
      <t>Ringelienė, Živilė</t>
    </r>
    <r>
      <rPr>
        <sz val="9"/>
        <color theme="1"/>
        <rFont val="Calibri"/>
        <family val="2"/>
        <scheme val="minor"/>
      </rPr>
      <t>]. Nepriklausomas nuo kalbėtojo interneto naršyklės valdymas balsu / Živilė Ringelienė // Informacijos mokslai. ISSN 1392-0561. T. 50 (2009), p. 223-227.</t>
    </r>
  </si>
  <si>
    <r>
      <t>Sajavičius, Svajūnas; [</t>
    </r>
    <r>
      <rPr>
        <b/>
        <sz val="9"/>
        <color theme="1"/>
        <rFont val="Calibri"/>
        <family val="2"/>
        <scheme val="minor"/>
      </rPr>
      <t>Sapagovas, Mifodijus</t>
    </r>
    <r>
      <rPr>
        <sz val="9"/>
        <color theme="1"/>
        <rFont val="Calibri"/>
        <family val="2"/>
        <scheme val="minor"/>
      </rPr>
      <t>]. Numerical analysis of the eigenvalue problem for one-dimensional differential operator with nonlocal integral conditions / S. Sajavičius, M. Sapagovas // Nonlinear analysis: modelling and control. ISSN 1392-5113. Vol. 14, no. 1 (2009), p. 115-122. Prieiga per internetą: &lt;http://www.lana.lt/journal/32/Sajavicius.pdf&gt;.</t>
    </r>
  </si>
  <si>
    <r>
      <t>&lt;vėluojanti&gt; [</t>
    </r>
    <r>
      <rPr>
        <b/>
        <sz val="9"/>
        <color theme="1"/>
        <rFont val="Calibri"/>
        <family val="2"/>
        <scheme val="minor"/>
      </rPr>
      <t>Mačys, Juozas Juvencijus</t>
    </r>
    <r>
      <rPr>
        <sz val="9"/>
        <color theme="1"/>
        <rFont val="Calibri"/>
        <family val="2"/>
        <scheme val="minor"/>
      </rPr>
      <t>]. Oilerio-Maskeronio konstantos klausimu / Juozas Juvencijus Mačys // Matematika ir matematinis modeliavimas. ISSN 1822-2757. [T.] 4 (2008), p. 1-6.</t>
    </r>
  </si>
  <si>
    <r>
      <t>[</t>
    </r>
    <r>
      <rPr>
        <b/>
        <sz val="9"/>
        <color theme="1"/>
        <rFont val="Calibri"/>
        <family val="2"/>
        <scheme val="minor"/>
      </rPr>
      <t>Steišūnas, Stasys</t>
    </r>
    <r>
      <rPr>
        <sz val="9"/>
        <color theme="1"/>
        <rFont val="Calibri"/>
        <family val="2"/>
        <scheme val="minor"/>
      </rPr>
      <t>]. On the sojourn time of the brownian process in a multidimensional sphere / S. Steišūnas // Nonlinear analysis: modelling and control. ISSN 1392-5113. Vol. 14, no. 3 (2009), p. 389-396. Prieiga per internetą: &lt;http://www.lana.lt/journal/34/Steisunas.pdf&gt;.</t>
    </r>
  </si>
  <si>
    <r>
      <t>Pupeikienė, Lina; [</t>
    </r>
    <r>
      <rPr>
        <b/>
        <sz val="9"/>
        <color theme="1"/>
        <rFont val="Calibri"/>
        <family val="2"/>
        <scheme val="minor"/>
      </rPr>
      <t>Kurilov, Jevgenij</t>
    </r>
    <r>
      <rPr>
        <sz val="9"/>
        <color theme="1"/>
        <rFont val="Calibri"/>
        <family val="2"/>
        <scheme val="minor"/>
      </rPr>
      <t>]. Optimal school scheduling problem / Lina Pupeikienė, Eugenijus Kurilovas // Informacijos mokslai. ISSN 1392-0561. T. 50 (2009), p. 69-73.</t>
    </r>
  </si>
  <si>
    <r>
      <t>[</t>
    </r>
    <r>
      <rPr>
        <b/>
        <sz val="9"/>
        <color theme="1"/>
        <rFont val="Calibri"/>
        <family val="2"/>
        <scheme val="minor"/>
      </rPr>
      <t>Pupeikienė, Lina</t>
    </r>
    <r>
      <rPr>
        <sz val="9"/>
        <color theme="1"/>
        <rFont val="Calibri"/>
        <family val="2"/>
        <scheme val="minor"/>
      </rPr>
      <t>]; Strukov, Denis; Bivainis, Vytenis. Optimization algorithms in school scheduling programs: study, analysis and results / Lina Pupeikienė, Denis Strukov, Vytenis Bivainis // Informatics in education. ISSN 1648-5831. Vol. 8, no. 1 (2009), p. 69-84. Prieiga per internetą: &lt;http://www.mii.lt/informatics_in_education/htm/INFE141.htm&gt;.</t>
    </r>
  </si>
  <si>
    <r>
      <t>[</t>
    </r>
    <r>
      <rPr>
        <b/>
        <sz val="9"/>
        <color theme="1"/>
        <rFont val="Calibri"/>
        <family val="2"/>
        <scheme val="minor"/>
      </rPr>
      <t>Lupeikienė, Audronė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Bagušytė, Lina</t>
    </r>
    <r>
      <rPr>
        <sz val="9"/>
        <color theme="1"/>
        <rFont val="Calibri"/>
        <family val="2"/>
        <scheme val="minor"/>
      </rPr>
      <t>]. Paslaugų klasifikavimas informacinių sistemų kūrimo kontekste / Audronė Lupeikienė, Lina Bagušytė // Informacijos mokslai. ISSN 1392-0561. T. 50 (2009), p. 287-293.</t>
    </r>
  </si>
  <si>
    <r>
      <t>[</t>
    </r>
    <r>
      <rPr>
        <b/>
        <sz val="9"/>
        <color theme="1"/>
        <rFont val="Calibri"/>
        <family val="2"/>
        <scheme val="minor"/>
      </rPr>
      <t>Besson, Jérémy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Čaplinskas, Albertas</t>
    </r>
    <r>
      <rPr>
        <sz val="9"/>
        <color theme="1"/>
        <rFont val="Calibri"/>
        <family val="2"/>
        <scheme val="minor"/>
      </rPr>
      <t>]. Quality of services in the context of internet of services / Jérémy Besson, Albertas Čaplinskas // Informacijos mokslai. ISSN 1392-0561. T. 50 (2009), p. 248-256.</t>
    </r>
  </si>
  <si>
    <r>
      <t>[</t>
    </r>
    <r>
      <rPr>
        <b/>
        <sz val="9"/>
        <color theme="1"/>
        <rFont val="Calibri"/>
        <family val="2"/>
        <scheme val="minor"/>
      </rPr>
      <t>Kleiza, Vytautas</t>
    </r>
    <r>
      <rPr>
        <sz val="9"/>
        <color theme="1"/>
        <rFont val="Calibri"/>
        <family val="2"/>
        <scheme val="minor"/>
      </rPr>
      <t>]; Verkelis, Jonas. Regularities of signal and sensitivity variation of a reflection fiber optopair sensor dependent on the angle between axes of fiber tips / V. Kleiza, J. Verkelis // Nonlinear analysis: modelling and control. ISSN 1392-5113. Vol. 14, no. 1 (2009), p. 41-49. Prieiga per internetą: &lt;http://www.lana.lt/journal/32/Kleiza.pdf&gt;.</t>
    </r>
  </si>
  <si>
    <r>
      <t>[</t>
    </r>
    <r>
      <rPr>
        <b/>
        <sz val="9"/>
        <color theme="1"/>
        <rFont val="Calibri"/>
        <family val="2"/>
        <scheme val="minor"/>
      </rPr>
      <t>Sapagovas, Mifodijus</t>
    </r>
    <r>
      <rPr>
        <sz val="9"/>
        <color theme="1"/>
        <rFont val="Calibri"/>
        <family val="2"/>
        <scheme val="minor"/>
      </rPr>
      <t>]. Skaičiavimo matematika mūsų gyvenime / Mifodijus Sapagovas // Mokslas ir technika. ISSN 0134-3165. 2009, Nr. 6, p. 24-25.</t>
    </r>
  </si>
  <si>
    <r>
      <t>[</t>
    </r>
    <r>
      <rPr>
        <b/>
        <sz val="9"/>
        <color theme="1"/>
        <rFont val="Calibri"/>
        <family val="2"/>
        <scheme val="minor"/>
      </rPr>
      <t>Ringienė, Laura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Dzemyda, Gintautas</t>
    </r>
    <r>
      <rPr>
        <sz val="9"/>
        <color theme="1"/>
        <rFont val="Calibri"/>
        <family val="2"/>
        <scheme val="minor"/>
      </rPr>
      <t>]. Specialios struktūros daugiasluoksnis perceptronas daugiamačiams duomenims vizualizuoti / Laura Ringienė, Gintautas Dzemyda // Informacijos mokslai. ISSN 1392-0561. T. 50 (2009), p. 358-364.</t>
    </r>
  </si>
  <si>
    <r>
      <t>[</t>
    </r>
    <r>
      <rPr>
        <b/>
        <sz val="9"/>
        <color theme="1"/>
        <rFont val="Calibri"/>
        <family val="2"/>
        <scheme val="minor"/>
      </rPr>
      <t>Greibus, Mindaugas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Telksnys, Adolfas Laimutis</t>
    </r>
    <r>
      <rPr>
        <sz val="9"/>
        <color theme="1"/>
        <rFont val="Calibri"/>
        <family val="2"/>
        <scheme val="minor"/>
      </rPr>
      <t>]. Speech segmentation features selection / Mindaugas Greibus, Laimutis Telksnys // Information technologies. Research communications. ISSN 2029-0039. [2009] (2009), p. 33-45.</t>
    </r>
  </si>
  <si>
    <r>
      <t>[</t>
    </r>
    <r>
      <rPr>
        <b/>
        <sz val="9"/>
        <color theme="1"/>
        <rFont val="Calibri"/>
        <family val="2"/>
        <scheme val="minor"/>
      </rPr>
      <t>Pragarauskaitė, Julija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Dzemyda, Gintautas</t>
    </r>
    <r>
      <rPr>
        <sz val="9"/>
        <color theme="1"/>
        <rFont val="Calibri"/>
        <family val="2"/>
        <scheme val="minor"/>
      </rPr>
      <t>]. Tikimybinis dažnų posekių paieškos algoritmas / Julija Pragarauskaitė, Gintautas Dzemyda // Informacijos mokslai. ISSN 1392-0561. T. 50 (2009), p. 352-357.</t>
    </r>
  </si>
  <si>
    <r>
      <t>[</t>
    </r>
    <r>
      <rPr>
        <b/>
        <sz val="9"/>
        <color theme="1"/>
        <rFont val="Calibri"/>
        <family val="2"/>
        <scheme val="minor"/>
      </rPr>
      <t>Molytė, Alma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Kurasova, Olga</t>
    </r>
    <r>
      <rPr>
        <sz val="9"/>
        <color theme="1"/>
        <rFont val="Calibri"/>
        <family val="2"/>
        <scheme val="minor"/>
      </rPr>
      <t>]. Vektorių kvantavimo metodų ir daugiamačių skalių junginys daugiamačiams duomenims vizualizuoti / Alma Molytė, Olga Kurasova // Informacijos mokslai. ISSN 1392-0561. T. 50 (2009), p. 340-346.</t>
    </r>
  </si>
  <si>
    <r>
      <t>[</t>
    </r>
    <r>
      <rPr>
        <b/>
        <sz val="9"/>
        <color theme="1"/>
        <rFont val="Calibri"/>
        <family val="2"/>
        <scheme val="minor"/>
      </rPr>
      <t>Žandaris, Aidas</t>
    </r>
    <r>
      <rPr>
        <sz val="9"/>
        <color theme="1"/>
        <rFont val="Calibri"/>
        <family val="2"/>
        <scheme val="minor"/>
      </rPr>
      <t>]. Abiturientų kompiuterinio raštingumo analizė / Aidas Žandaris // Informacijos mokslai. ISSN 1392-0561. T. 50 (2009), p. 87-94.</t>
    </r>
  </si>
  <si>
    <r>
      <t>[</t>
    </r>
    <r>
      <rPr>
        <b/>
        <sz val="9"/>
        <color theme="1"/>
        <rFont val="Calibri"/>
        <family val="2"/>
        <scheme val="minor"/>
      </rPr>
      <t>Lipeikienė, Joana</t>
    </r>
    <r>
      <rPr>
        <sz val="9"/>
        <color theme="1"/>
        <rFont val="Calibri"/>
        <family val="2"/>
        <scheme val="minor"/>
      </rPr>
      <t>]. Development of a mathematical communication curriculum / Joana Lipeikienė // Informacijos mokslai. ISSN 1392-0561. T. 50 (2009), p. 107-111.</t>
    </r>
  </si>
  <si>
    <r>
      <t>[</t>
    </r>
    <r>
      <rPr>
        <b/>
        <sz val="9"/>
        <color theme="1"/>
        <rFont val="Calibri"/>
        <family val="2"/>
        <scheme val="minor"/>
      </rPr>
      <t>Kurilov, Jevgenij</t>
    </r>
    <r>
      <rPr>
        <sz val="9"/>
        <color theme="1"/>
        <rFont val="Calibri"/>
        <family val="2"/>
        <scheme val="minor"/>
      </rPr>
      <t>]. Evaluation and optimisation of e-learning software packages: learning object repositories / Eugenijus Kurilovas // The fourth international conference on software engineering advances (ICSEA 2009) [Elektroninis išteklius] : 20-25 September 2009, Porto, Portugal. IEEE, 2009. ISBN 9780769537771. P. 477-483.</t>
    </r>
  </si>
  <si>
    <r>
      <t>[</t>
    </r>
    <r>
      <rPr>
        <b/>
        <sz val="9"/>
        <color theme="1"/>
        <rFont val="Calibri"/>
        <family val="2"/>
        <scheme val="minor"/>
      </rPr>
      <t>Kurilov, Jevgenij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Dagienė, Valentina</t>
    </r>
    <r>
      <rPr>
        <sz val="9"/>
        <color theme="1"/>
        <rFont val="Calibri"/>
        <family val="2"/>
        <scheme val="minor"/>
      </rPr>
      <t>]. Learning objects and virtual learning environments technical evaluation criteria / Eugenijus Kurilovas and Valentina Dagiene // Electronic Journal of e-Learning [Elektroninis išteklius]. ISSN 1479-4403. Vol. 7, iss. 2 (2009), p. 127-136. Prieiga per internetą: &lt;http://www.ejel.org/Volume-7/v7-i2/v7-i2-art-6.htm&gt;.</t>
    </r>
  </si>
  <si>
    <r>
      <t>[</t>
    </r>
    <r>
      <rPr>
        <b/>
        <sz val="9"/>
        <color theme="1"/>
        <rFont val="Calibri"/>
        <family val="2"/>
        <scheme val="minor"/>
      </rPr>
      <t>Kubilinskienė, Svetlana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Žilinskienė, Inga</t>
    </r>
    <r>
      <rPr>
        <sz val="9"/>
        <color theme="1"/>
        <rFont val="Calibri"/>
        <family val="2"/>
        <scheme val="minor"/>
      </rPr>
      <t>]. Mokymosi objektų metaduomenų analizė: valdomų žodynų reikšmės / Svetlana Kubilinskienė, Inga Žilinskienė // Informacijos mokslai. ISSN 1392-0561. T. 50 (2009), p. 95-100.</t>
    </r>
  </si>
  <si>
    <r>
      <t>[</t>
    </r>
    <r>
      <rPr>
        <b/>
        <sz val="9"/>
        <color theme="1"/>
        <rFont val="Calibri"/>
        <family val="2"/>
        <scheme val="minor"/>
      </rPr>
      <t>Sakalauskas, Leonidas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Preidys, Saulius</t>
    </r>
    <r>
      <rPr>
        <sz val="9"/>
        <color theme="1"/>
        <rFont val="Calibri"/>
        <family val="2"/>
        <scheme val="minor"/>
      </rPr>
      <t>]. Nuotolinių studijų vartotojų poreikių analizė / Leonidas Sakalauskas, Saulius Preidys // Informacijos mokslai. ISSN 1392-0561. T. 50 (2009), p. 117-123.</t>
    </r>
  </si>
  <si>
    <r>
      <t>[</t>
    </r>
    <r>
      <rPr>
        <b/>
        <sz val="9"/>
        <color theme="1"/>
        <rFont val="Calibri"/>
        <family val="2"/>
        <scheme val="minor"/>
      </rPr>
      <t>Kurilov, Jevgenij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Dagienė, Valentina</t>
    </r>
    <r>
      <rPr>
        <sz val="9"/>
        <color theme="1"/>
        <rFont val="Calibri"/>
        <family val="2"/>
        <scheme val="minor"/>
      </rPr>
      <t>]. Teacher training on ICT application in education: situation analysis and proposals for improvement / Eugenijus Kurilovas, Valentina Dagienė // Informacijos mokslai. ISSN 1392-0561. T. 50 (2009), p. 101-106.</t>
    </r>
  </si>
  <si>
    <t>Viktoras Dagys, Aidas Žandaris</t>
  </si>
  <si>
    <t>H</t>
  </si>
  <si>
    <t>Vilnius, 2009</t>
  </si>
  <si>
    <r>
      <t>Otas, Alfredas; [</t>
    </r>
    <r>
      <rPr>
        <b/>
        <sz val="9"/>
        <color theme="1"/>
        <rFont val="Calibri"/>
        <family val="2"/>
        <scheme val="minor"/>
      </rPr>
      <t>Dagys, Viktoras</t>
    </r>
    <r>
      <rPr>
        <sz val="9"/>
        <color theme="1"/>
        <rFont val="Calibri"/>
        <family val="2"/>
        <scheme val="minor"/>
      </rPr>
      <t>]; [</t>
    </r>
    <r>
      <rPr>
        <b/>
        <sz val="9"/>
        <color theme="1"/>
        <rFont val="Calibri"/>
        <family val="2"/>
        <scheme val="minor"/>
      </rPr>
      <t>Žandaris, Aidas</t>
    </r>
    <r>
      <rPr>
        <sz val="9"/>
        <color theme="1"/>
        <rFont val="Calibri"/>
        <family val="2"/>
        <scheme val="minor"/>
      </rPr>
      <t>]. Lietuvos kompiuterininkų sąjungos veikla 2007-2009 metais / Alfredas Otas, Viktoras Dagys, Aidas Žandaris // Kompiuterininkų dienos - 2009 : informacinės ir komunikacinės technologijos mokykloje. Vilnius, 2009. ISBN 9789986342182. P. 9-25.</t>
    </r>
  </si>
  <si>
    <t>4.12.2. HS kiti darbai</t>
  </si>
  <si>
    <t>A02</t>
  </si>
  <si>
    <t>Publikacijos tipas</t>
  </si>
  <si>
    <t>1 aut. l. vertė</t>
  </si>
  <si>
    <t>Mokslo darbo vertė</t>
  </si>
  <si>
    <t>Pirminė vertė</t>
  </si>
  <si>
    <t>Vieneto vertė</t>
  </si>
  <si>
    <t>IF</t>
  </si>
  <si>
    <t>AIF</t>
  </si>
  <si>
    <t>Informatica</t>
  </si>
  <si>
    <t>Statistics &amp; probability letters</t>
  </si>
  <si>
    <t>Discrete mathematics</t>
  </si>
  <si>
    <t>Lithuanian mathematical journal</t>
  </si>
  <si>
    <t>The XIIIth international conference "Applied stochastic models and data analysis" ASMDA-2009 : selected papers</t>
  </si>
  <si>
    <t>Journal of logic and computation</t>
  </si>
  <si>
    <t>Information processing letters</t>
  </si>
  <si>
    <t>Journal of computational analysis and applications</t>
  </si>
  <si>
    <t>Mathematical modelling and analysis</t>
  </si>
  <si>
    <t>Lecture notes in artificial intelligence</t>
  </si>
  <si>
    <t>Technological and economic development of economy</t>
  </si>
  <si>
    <t>CSEDU 2009 : proceedings of the first international conference on computer supported education : Lisboa, Portugal, March 23-26</t>
  </si>
  <si>
    <t>Medicina</t>
  </si>
  <si>
    <t>Journal of graph theory</t>
  </si>
  <si>
    <t>Computer applications in engineering education</t>
  </si>
  <si>
    <t>Journal of forecasting</t>
  </si>
  <si>
    <t>Journal of optimization theory and applications</t>
  </si>
  <si>
    <t>Journal of statistical planning and inference</t>
  </si>
  <si>
    <t>Osaka journal of mathematics</t>
  </si>
  <si>
    <t>Networks</t>
  </si>
  <si>
    <t>Darbuotojas</t>
  </si>
  <si>
    <t>Skyrius</t>
  </si>
  <si>
    <t>Čaplinskas Albertas</t>
  </si>
  <si>
    <t>Paškevičiūtė Lina</t>
  </si>
  <si>
    <t>Mockus Jonas</t>
  </si>
  <si>
    <t>Ivanikovas Sergėjus</t>
  </si>
  <si>
    <t>Filatovas Ernestas</t>
  </si>
  <si>
    <t>Žilinskas Julius</t>
  </si>
  <si>
    <t>Žilinskas Antanas</t>
  </si>
  <si>
    <t>Bagušytė Lina</t>
  </si>
  <si>
    <t>Lupeikienė Audronė</t>
  </si>
  <si>
    <t>Paulavičius Remigijus</t>
  </si>
  <si>
    <t>Besson Jérémy</t>
  </si>
  <si>
    <t>Minkevičius Saulius</t>
  </si>
  <si>
    <t>Steišūnas Stasys</t>
  </si>
  <si>
    <t>Darbuotojo dalis</t>
  </si>
  <si>
    <t>4.12.1.--A02  FBT Mokslo straipsniai žurnaluose, kurių citavimo rodiklis (impact factor) Mokslinės informacijos instituto (ISI) duomenų bazėje yra didesnis už 20%</t>
  </si>
  <si>
    <t>4.12.2.-- B02  FBT mokslo publikacijos kituose recenzuojamuose periodiniuose mokslo leidiniuose</t>
  </si>
  <si>
    <t>Kurilov Jevgenij</t>
  </si>
  <si>
    <t>Sėrikovienė Silvija</t>
  </si>
  <si>
    <t>4.12.2.-- B03  FBT mokslo publikacijos kituose recenzuojamuose periodiniuose mokslo leidiniuose</t>
  </si>
  <si>
    <t>Dagienė Valentina</t>
  </si>
  <si>
    <t>Skūpienė Jūratė</t>
  </si>
  <si>
    <t>Tankelevičienė Lina</t>
  </si>
  <si>
    <t>Igumenov Aleksandr</t>
  </si>
  <si>
    <t xml:space="preserve">Baronas Romas </t>
  </si>
  <si>
    <t>Jevsikova Tatjana</t>
  </si>
  <si>
    <t>Kurasova Olga</t>
  </si>
  <si>
    <t>Maskeliūnas Saulius</t>
  </si>
  <si>
    <t>Dzemydienė Dalė</t>
  </si>
  <si>
    <t>Dzindzalieta Ramūnas</t>
  </si>
  <si>
    <t>Jakimauskas Gintautas</t>
  </si>
  <si>
    <t>Sakalauskas Leonidas</t>
  </si>
  <si>
    <t>Sušinskas Jurgis</t>
  </si>
  <si>
    <t>Mačys Juozas Juvencijus</t>
  </si>
  <si>
    <t>Lipeika Antanas Leonas</t>
  </si>
  <si>
    <t>Baronas Romas</t>
  </si>
  <si>
    <t>Račkauskas Alfredas</t>
  </si>
  <si>
    <t>Juodis Mindaugas</t>
  </si>
  <si>
    <t>Krapavickaitė Danutė</t>
  </si>
  <si>
    <t>Plikusas Aleksandras Ernestas</t>
  </si>
  <si>
    <t>Skūpas Bronius</t>
  </si>
  <si>
    <t>Grigas Gintautas</t>
  </si>
  <si>
    <t>Pedzevičienė Sigita</t>
  </si>
  <si>
    <t>Dagys Viktoras</t>
  </si>
  <si>
    <t>Paliulionis Viktoras</t>
  </si>
  <si>
    <t>Ringys Tadas</t>
  </si>
  <si>
    <t>Mackutė-Varoneckienė Aušra</t>
  </si>
  <si>
    <t>Ringelienė Živilė</t>
  </si>
  <si>
    <t>Sapagovas Mifodijus</t>
  </si>
  <si>
    <t>Pupeikienė Lina</t>
  </si>
  <si>
    <t>Kleiza Vytautas</t>
  </si>
  <si>
    <t>Ušpurienė Ana</t>
  </si>
  <si>
    <t>Ringienė Laura</t>
  </si>
  <si>
    <t>Dzemyda Gintautas</t>
  </si>
  <si>
    <t>Greibus Mindaugas</t>
  </si>
  <si>
    <t>Telksnys Adolfas Laimutis</t>
  </si>
  <si>
    <t>Garliauskas Algis</t>
  </si>
  <si>
    <t>Pragarauskaitė Julija</t>
  </si>
  <si>
    <t>Žandaris Aidas</t>
  </si>
  <si>
    <t>Molytė Alma</t>
  </si>
  <si>
    <t>Paliulionienė Laima</t>
  </si>
  <si>
    <t>Manstavičius Eugenijus</t>
  </si>
  <si>
    <t>Jukna Stasys</t>
  </si>
  <si>
    <t>Kazlauskas Kazys</t>
  </si>
  <si>
    <t>Kazlauskas Jaunius</t>
  </si>
  <si>
    <t>Pupeikis Rimantas</t>
  </si>
  <si>
    <t>Bartkutė Vaida</t>
  </si>
  <si>
    <t>Karbauskaitė Rasa</t>
  </si>
  <si>
    <t>Bloznelis Mindaugas</t>
  </si>
  <si>
    <t>Jakaitienė Audronė</t>
  </si>
  <si>
    <t>Štikonienė Olga</t>
  </si>
  <si>
    <t>Leipus Remigijus</t>
  </si>
  <si>
    <t>Šiaulys Jonas</t>
  </si>
  <si>
    <t>Vaičiulis Marijus</t>
  </si>
  <si>
    <t>Norvidas Saulius</t>
  </si>
  <si>
    <t>Bentkus Vidmantas Kastytis</t>
  </si>
  <si>
    <t>Andrikonis Julius</t>
  </si>
  <si>
    <t>Roman Svetlana</t>
  </si>
  <si>
    <t>Štikonas Artūras</t>
  </si>
  <si>
    <t>Rutkauskas Stasys</t>
  </si>
  <si>
    <t>Sunklodas Jonas Kazys</t>
  </si>
  <si>
    <t>Kubilius Kęstutis</t>
  </si>
  <si>
    <t>Vilkienė Monika</t>
  </si>
  <si>
    <t>Laurinčikas Antanas</t>
  </si>
  <si>
    <t>Surgailis Donatas</t>
  </si>
  <si>
    <t>Pliuškevičienė Aida</t>
  </si>
  <si>
    <t>Treigys Povilas</t>
  </si>
  <si>
    <t>Bakšys Donatas</t>
  </si>
  <si>
    <t>Belovas Igoris</t>
  </si>
  <si>
    <t>Kaklauskas Liudvikas</t>
  </si>
  <si>
    <t>Medvedev Viktor</t>
  </si>
  <si>
    <t>Lipeikienė Joana</t>
  </si>
  <si>
    <t>Kubilinskienė Svetlana</t>
  </si>
  <si>
    <t>Žilinskienė Inga</t>
  </si>
  <si>
    <t>Preidys Saulius</t>
  </si>
  <si>
    <t>H02</t>
  </si>
  <si>
    <t>H05</t>
  </si>
  <si>
    <t>MLS</t>
  </si>
  <si>
    <t>PSIS</t>
  </si>
  <si>
    <t>DAS OTS</t>
  </si>
  <si>
    <t>TTSS</t>
  </si>
  <si>
    <t>IMS</t>
  </si>
  <si>
    <t>SAS</t>
  </si>
  <si>
    <t>DAS</t>
  </si>
  <si>
    <t>APS</t>
  </si>
  <si>
    <t>SAS OS</t>
  </si>
  <si>
    <t>APS TPVG</t>
  </si>
  <si>
    <t>SMS</t>
  </si>
  <si>
    <t>AtsPS</t>
  </si>
  <si>
    <t>DLS</t>
  </si>
  <si>
    <t>ILS</t>
  </si>
  <si>
    <t>Pliuškevičius Regimantas</t>
  </si>
  <si>
    <r>
      <t>Radziukynienė, Ingrida; [</t>
    </r>
    <r>
      <rPr>
        <b/>
        <sz val="9"/>
        <color theme="1"/>
        <rFont val="Times New Roman"/>
        <family val="1"/>
        <charset val="186"/>
      </rPr>
      <t>Žilinskas, Antanas</t>
    </r>
    <r>
      <rPr>
        <sz val="9"/>
        <color theme="1"/>
        <rFont val="Times New Roman"/>
        <family val="1"/>
        <charset val="186"/>
      </rPr>
      <t>]. Approximation of Pareto Set in Multi Objective Portfolio Optimization / I. Radziukyniene and A. Zilinskas // Advances in electrical engineering and computational science. Springer, 2009. ISBN 9789048123100. P. 551-562. Prieiga per internetą: &lt;http://www.springerlink.com/content/p6750j82252n7841/&gt;.</t>
    </r>
  </si>
  <si>
    <r>
      <t>[</t>
    </r>
    <r>
      <rPr>
        <b/>
        <sz val="9"/>
        <color theme="1"/>
        <rFont val="Times New Roman"/>
        <family val="1"/>
        <charset val="186"/>
      </rPr>
      <t>Kligienė, Stanislava Nerutė</t>
    </r>
    <r>
      <rPr>
        <sz val="9"/>
        <color theme="1"/>
        <rFont val="Times New Roman"/>
        <family val="1"/>
        <charset val="186"/>
      </rPr>
      <t>]. E-accessibility marking a quality of digital repository / Nerutė Kligienė // The 2nd international multi-conference on society, cybernetics and informatics (IMSCI'09) : july 10-13, 2009, Orlando, Florida, USA : proceedings. Vol. II. ISBN 10:1934272736. P. 167-172.</t>
    </r>
  </si>
  <si>
    <t>Kligienė Stanislava Nerutė</t>
  </si>
  <si>
    <t>Stanislava Nerutė Kligienė</t>
  </si>
  <si>
    <t>10:1934272736</t>
  </si>
  <si>
    <t>Artūras Dubickas</t>
  </si>
  <si>
    <t>Paulius Drungilas, Artūras Dubickas</t>
  </si>
  <si>
    <t>Feliksas Ivanauskas, Mifodijus Sapagovas</t>
  </si>
  <si>
    <t> 0025-5718 </t>
  </si>
  <si>
    <t> 0035-7596 </t>
  </si>
  <si>
    <t> 0096-3003 </t>
  </si>
  <si>
    <r>
      <t>[</t>
    </r>
    <r>
      <rPr>
        <b/>
        <sz val="9"/>
        <color theme="1"/>
        <rFont val="Calibri"/>
        <family val="2"/>
        <charset val="186"/>
        <scheme val="minor"/>
      </rPr>
      <t>Dubickas, Artūras</t>
    </r>
    <r>
      <rPr>
        <sz val="9"/>
        <color theme="1"/>
        <rFont val="Calibri"/>
        <family val="2"/>
        <charset val="186"/>
        <scheme val="minor"/>
      </rPr>
      <t>]; Jankauskas, Jonas. On Newman polynomials which divide no Littlewood polynomial / Arturas Dubickas and Jonas Jankauskas // Mathematics of computation. ISSN 0025-5718. Vol. 78, no. 265 (2009), p. 327-344.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</si>
  <si>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Mockus, Jonas</t>
    </r>
    <r>
      <rPr>
        <sz val="9"/>
        <color theme="1"/>
        <rFont val="Calibri"/>
        <family val="2"/>
        <charset val="186"/>
        <scheme val="minor"/>
      </rPr>
      <t>]. Optimal inspection model as an example for graduate level distance studies / Jonas Mockus // Computer applications in engineering education. ISSN 1061-3773. Vol. 17, iss. 3 (2009), p. 340-350. Prieiga per internetą: &lt;http://www3.interscience.wiley.com/journal/121639832/abstract&gt;.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</si>
  <si>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Drungilas, Paulius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Dubickas, Artūras</t>
    </r>
    <r>
      <rPr>
        <sz val="9"/>
        <color theme="1"/>
        <rFont val="Calibri"/>
        <family val="2"/>
        <charset val="186"/>
        <scheme val="minor"/>
      </rPr>
      <t>]. Roots of polynomials of bounded height / Paulius Drungilas and Artūras Dubickas // Rocky Mountain journal of mathematics. ISSN 0035-7596. Vol. 39, no. 2 (2009), p. 527-543.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</si>
  <si>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Ivanauskas, Feliksas</t>
    </r>
    <r>
      <rPr>
        <sz val="9"/>
        <color theme="1"/>
        <rFont val="Calibri"/>
        <family val="2"/>
        <charset val="186"/>
        <scheme val="minor"/>
      </rPr>
      <t>]; Meškauskas, Tadas; [</t>
    </r>
    <r>
      <rPr>
        <b/>
        <sz val="9"/>
        <color theme="1"/>
        <rFont val="Calibri"/>
        <family val="2"/>
        <charset val="186"/>
        <scheme val="minor"/>
      </rPr>
      <t>Sapagovas, Mifodijus</t>
    </r>
    <r>
      <rPr>
        <sz val="9"/>
        <color theme="1"/>
        <rFont val="Calibri"/>
        <family val="2"/>
        <charset val="186"/>
        <scheme val="minor"/>
      </rPr>
      <t>]. Stability of difference schemes for two-dimensional parabolic equations with non-local boundary conditions / F. Ivanauskas, T. Meškauskas, and M. Sapagovas // Applied mathematics and computation. ISSN 0096-3003. Vol. 215, iss. 7 (2009), p. 2716-2732. Prieiga per internetą: &lt;http://dx.doi.org/10.1016/j.amc.2009.09.012&gt;.</t>
    </r>
  </si>
  <si>
    <t>Dubickas Artūras</t>
  </si>
  <si>
    <t>Drungilas Paulius</t>
  </si>
  <si>
    <t>Ivanauskas Feliksas</t>
  </si>
  <si>
    <t>Donata Puplinskaitė, Donatas Surgailis</t>
  </si>
  <si>
    <t>Bronius Grigelionis</t>
  </si>
  <si>
    <t>Vygantas Paulauskas</t>
  </si>
  <si>
    <t>Aldona Statulevičienė, Remigijus Leipus, Jonas Šiaulys</t>
  </si>
  <si>
    <t>Marijus Radavičius</t>
  </si>
  <si>
    <t>Danutė Krapavickaitė</t>
  </si>
  <si>
    <t>Romualdas Kizlaitis</t>
  </si>
  <si>
    <t>Dmitrij Šešok</t>
  </si>
  <si>
    <t>Stanislava Nerutė Kligienė, Antanas Leonas Lipeika, Evaldas Ožeraitis, Adolfas Laimutis Telksnys</t>
  </si>
  <si>
    <t>Remigijus Paulavičius</t>
  </si>
  <si>
    <t>Sergėjus Ivanikovas</t>
  </si>
  <si>
    <t>Kazys Kazlauskas, Jaunius Kazlauskas, Gintarė Petreikytė</t>
  </si>
  <si>
    <t>Konstantinas Pileckas</t>
  </si>
  <si>
    <t> 1392-1541 </t>
  </si>
  <si>
    <t> 2029-2317 </t>
  </si>
  <si>
    <t> 9788886037228 </t>
  </si>
  <si>
    <t> 0146-4116 </t>
  </si>
  <si>
    <t> 1072-3374 </t>
  </si>
  <si>
    <r>
      <t>[</t>
    </r>
    <r>
      <rPr>
        <b/>
        <sz val="9"/>
        <color theme="1"/>
        <rFont val="Calibri"/>
        <family val="2"/>
        <charset val="186"/>
        <scheme val="minor"/>
      </rPr>
      <t>Sunklodas, Jonas Kazys</t>
    </r>
    <r>
      <rPr>
        <sz val="9"/>
        <color theme="1"/>
        <rFont val="Calibri"/>
        <family val="2"/>
        <charset val="186"/>
        <scheme val="minor"/>
      </rPr>
      <t>]. Uniform bound for asymptotic normality of discounted m-dependent random variables using Heinrich’s method / J. Sunklodas // Lithuanian mathematical journal. ISSN 0363-1672. Vol. 49, no. 4 (2009), p. 464-470.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</si>
  <si>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Puplinskaitė, Donata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Surgailis, Donatas</t>
    </r>
    <r>
      <rPr>
        <sz val="9"/>
        <color theme="1"/>
        <rFont val="Calibri"/>
        <family val="2"/>
        <charset val="186"/>
        <scheme val="minor"/>
      </rPr>
      <t>]. Aggregation of random-coefficient AR(1) process with infinite variance and common innovations / D. Puplinskaitė and D. Surgailis // Lithuanian mathematical journal. ISSN 0363-1672. Vol. 49, no. 4 (2009), p. 446-463.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</si>
  <si>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Grigelionis, Bronius</t>
    </r>
    <r>
      <rPr>
        <sz val="9"/>
        <color theme="1"/>
        <rFont val="Calibri"/>
        <family val="2"/>
        <charset val="186"/>
        <scheme val="minor"/>
      </rPr>
      <t>]. On the Wick theorem for mixtures of centered Gaussian distributions / B. Grigelionis // Lithuanian mathematical journal. ISSN 0363-1672. Vol. 49, no. 4 (2009), p. 372-380.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</si>
  <si>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Paulauskas, Vygantas</t>
    </r>
    <r>
      <rPr>
        <sz val="9"/>
        <color theme="1"/>
        <rFont val="Calibri"/>
        <family val="2"/>
        <charset val="186"/>
        <scheme val="minor"/>
      </rPr>
      <t>]. On the rate of convergence to bivariate stable laws / V. Paulauskas // Lithuanian mathematical journal. ISSN 0363-1672. Vol. 49, no. 4 (2009), p. 426-445.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</si>
  <si>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Statulevičienė, Aldona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Šiaulys, Jonas</t>
    </r>
    <r>
      <rPr>
        <sz val="9"/>
        <color theme="1"/>
        <rFont val="Calibri"/>
        <family val="2"/>
        <charset val="186"/>
        <scheme val="minor"/>
      </rPr>
      <t>]. Second-order asymptotics of ruin probabilities for semiexponential claims / A. Aleškevičienė, R. Leipus and J. Šiaulys // Lithuanian mathematical journal. ISSN 0363-1672. Vol. 49, no. 4 (2009), p. 364-371.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</si>
  <si>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Radavičius, Marijus</t>
    </r>
    <r>
      <rPr>
        <sz val="9"/>
        <color theme="1"/>
        <rFont val="Calibri"/>
        <family val="2"/>
        <charset val="186"/>
        <scheme val="minor"/>
      </rPr>
      <t>]; Židanavičiūtė, Jurgita. Semiparametric smoothing of sparse contingency tables / Marijus Radavičius and Jurgita Židanavičiūtė // Journal of statistical planning and inference. ISSN 0378-3758. Vol. 139, Iss. 11 (2009), p. 3900-3907. Prieiga per internetą: &lt;http://dx.doi.org/10.1016/j.jspi.2009.05.026&gt;.</t>
    </r>
  </si>
  <si>
    <t> 1392-0340 </t>
  </si>
  <si>
    <t>Puplinskaitė Donata</t>
  </si>
  <si>
    <t>Grigelionis Bronius</t>
  </si>
  <si>
    <t>Paulauskas Vygantas</t>
  </si>
  <si>
    <t>Statulevičienė Aldona</t>
  </si>
  <si>
    <t>Radavičius Marijus</t>
  </si>
  <si>
    <t>Kizlaitis Romualdas</t>
  </si>
  <si>
    <t>Šešok Dmitrij</t>
  </si>
  <si>
    <t>Ožeraitis Evaldas</t>
  </si>
  <si>
    <t>Petreikytė Gintarė</t>
  </si>
  <si>
    <t>Pileckas Konstantinas</t>
  </si>
  <si>
    <r>
      <t>[</t>
    </r>
    <r>
      <rPr>
        <b/>
        <sz val="9"/>
        <color theme="1"/>
        <rFont val="Calibri"/>
        <family val="2"/>
        <charset val="186"/>
        <scheme val="minor"/>
      </rPr>
      <t>Krapavickaitė, Danutė</t>
    </r>
    <r>
      <rPr>
        <sz val="9"/>
        <color theme="1"/>
        <rFont val="Calibri"/>
        <family val="2"/>
        <charset val="186"/>
        <scheme val="minor"/>
      </rPr>
      <t>]. Estimation of some proportion in a clustered population / D. Krapavickaitė // Nonlinear analysis: modelling and control. ISSN 1392-5113. Vol. 14, no. 4 (2009), p. 473-487. Prieiga per internetą: &lt;http://www.lana.lt/journal/35/Krapavickaite.pdf&gt;.</t>
    </r>
  </si>
  <si>
    <r>
      <t>Skeivalas, Jonas; [</t>
    </r>
    <r>
      <rPr>
        <b/>
        <sz val="9"/>
        <color theme="1"/>
        <rFont val="Calibri"/>
        <family val="2"/>
        <charset val="186"/>
        <scheme val="minor"/>
      </rPr>
      <t>Kizlaitis, Romualdas</t>
    </r>
    <r>
      <rPr>
        <sz val="9"/>
        <color theme="1"/>
        <rFont val="Calibri"/>
        <family val="2"/>
        <charset val="186"/>
        <scheme val="minor"/>
      </rPr>
      <t>]. Fotogrametrijos skaitiniai metodai analizuojant magnetinio rezonanso vaizdų identifikavimą / Jonas Skeivalas, Romualdas Kizlaitis // Geodezija ir kartografija. ISSN 1392-1541. T. 35, Nr. 2 (2009), p. 50-54. Prieiga per internetą: &lt;http://www.gc.vgtu.lt/upload/geod_zurn/50-54_gc_2009_2_skeivalas.pdf&gt;.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</si>
  <si>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Šešok, Dmitrij</t>
    </r>
    <r>
      <rPr>
        <sz val="9"/>
        <color theme="1"/>
        <rFont val="Calibri"/>
        <family val="2"/>
        <charset val="186"/>
        <scheme val="minor"/>
      </rPr>
      <t>]; Belevičius, Rimantas. Globalusis rostverkinių pamatų optimizavimas hibridiniu genetiniu algoritmu / Dmitrij Šešok, Rimantas Belevičius // Statybinės konstrukcijos ir technologijos. ISSN 2029-2317. T. 1, Nr. 2 (2009), p. 80-88. Prieiga per internetą: &lt;http://www.skt.vgtu.lt/upload/skt_zurn/skt_vol1_no2_80-88_sesok.pdf&gt;.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</si>
  <si>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Kligienė, Stanislava Nerutė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Lipeika, Antanas Leonas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Ožeraitis, Evaldas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Telksnys, Adolfas Laimutis</t>
    </r>
    <r>
      <rPr>
        <sz val="9"/>
        <color theme="1"/>
        <rFont val="Calibri"/>
        <family val="2"/>
        <charset val="186"/>
        <scheme val="minor"/>
      </rPr>
      <t>]. Informacinės technologijos lietuvių kalbai ir kultūrai / Stanislava Nerutė Kligienė ... [et al.] // Mokslas ir technika. ISSN 0134-3165. 2009, Nr. 4, p. 18-21.</t>
    </r>
  </si>
  <si>
    <r>
      <t>&lt;vėluojanti&gt; [</t>
    </r>
    <r>
      <rPr>
        <b/>
        <sz val="9"/>
        <color theme="1"/>
        <rFont val="Calibri"/>
        <family val="2"/>
        <charset val="186"/>
        <scheme val="minor"/>
      </rPr>
      <t>Paulavičius, Remigijus</t>
    </r>
    <r>
      <rPr>
        <sz val="9"/>
        <color theme="1"/>
        <rFont val="Calibri"/>
        <family val="2"/>
        <charset val="186"/>
        <scheme val="minor"/>
      </rPr>
      <t>]. Parallel multidimensional Lipschitz optimization / Remigijus Paulavičius // Science and supercomputing in Europe : report 2008. Bologna : CINECA Consorzio Interuniversitario, 2008. ISBN 9788886037228. P. 257-260. Prieiga per internetą: &lt;http://www.hpc-europa.eu/files/SSCinEurope/CD2008/index.html&gt;.</t>
    </r>
  </si>
  <si>
    <r>
      <t>&lt;vėluojanti&gt; [</t>
    </r>
    <r>
      <rPr>
        <b/>
        <sz val="9"/>
        <color theme="1"/>
        <rFont val="Calibri"/>
        <family val="2"/>
        <charset val="186"/>
        <scheme val="minor"/>
      </rPr>
      <t>Ivanikovas, Sergėjus</t>
    </r>
    <r>
      <rPr>
        <sz val="9"/>
        <color theme="1"/>
        <rFont val="Calibri"/>
        <family val="2"/>
        <charset val="186"/>
        <scheme val="minor"/>
      </rPr>
      <t>]. Parallel optimization of grillage-type foundations / Sergejus Ivanikovas // Science and supercomputing in Europe : report 2008. Bologna : CINECA Consorzio Interuniversitario, 2008. ISBN 9788886037228. P. 237-241. Prieiga per internetą: &lt;http://www.hpc-europa.eu/files/SSCinEurope/CD2008/index.html&gt;.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</si>
  <si>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Kazlauskas, Kazys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Kazlauskas, Jaunius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Petreikytė, Gintarė</t>
    </r>
    <r>
      <rPr>
        <sz val="9"/>
        <color theme="1"/>
        <rFont val="Calibri"/>
        <family val="2"/>
        <charset val="186"/>
        <scheme val="minor"/>
      </rPr>
      <t>]. The comparative analysis of methods for estimation of the spectrum power / K. Kazlauskas, Ya. Kazlauskas, and G. Petreykite // Automatic control and computer sciences. ISSN 0146-4116. Vol. 43, Iss. 6 (2009), p. 317-327.</t>
    </r>
  </si>
  <si>
    <r>
      <t>Denisova, I.V.; [</t>
    </r>
    <r>
      <rPr>
        <b/>
        <sz val="9"/>
        <color theme="1"/>
        <rFont val="Calibri"/>
        <family val="2"/>
        <charset val="186"/>
        <scheme val="minor"/>
      </rPr>
      <t>Pileckas, Konstantinas</t>
    </r>
    <r>
      <rPr>
        <sz val="9"/>
        <color theme="1"/>
        <rFont val="Calibri"/>
        <family val="2"/>
        <charset val="186"/>
        <scheme val="minor"/>
      </rPr>
      <t>]; Repin, S.I.; Seregin, G.; Uraltseva, N.N.; Frolova, E.V.. To the 75th birthday of Vsevolod Alekseevich Solonnikov / I. V. Denisova ... [et al.] // Journal of mathematical sciences. ISSN 1072-3374. Vol. 159, no. 4 (2009), p. 385-390. Prieiga per internetą: &lt;http://www.springerlink.com/content/331n15h547171113/&gt;.</t>
    </r>
  </si>
  <si>
    <t>Mathematics of computation</t>
  </si>
  <si>
    <t>Rocky Mountain journal of mathematics</t>
  </si>
  <si>
    <t>0035-7596</t>
  </si>
  <si>
    <t>0025-5718</t>
  </si>
  <si>
    <t>Applied mathematics and computation</t>
  </si>
  <si>
    <t>0096-3003</t>
  </si>
  <si>
    <t>0364-9024</t>
  </si>
  <si>
    <t>0277-6693</t>
  </si>
  <si>
    <t>0012-365X</t>
  </si>
  <si>
    <t>Remigijus Leipus, Donatas Surgailis</t>
  </si>
  <si>
    <t> 9783540712961 </t>
  </si>
  <si>
    <r>
      <t>Giraitis, Liudas; 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Surgailis, Donatas</t>
    </r>
    <r>
      <rPr>
        <sz val="9"/>
        <color theme="1"/>
        <rFont val="Calibri"/>
        <family val="2"/>
        <charset val="186"/>
        <scheme val="minor"/>
      </rPr>
      <t>]. ARCH(∞) models and long memory properties / Liudas Giraitis, Remigijus Leipus and Donatas Surgailis // Handbook of Financial Time Series. Berlin ; Heidelberg : Springer, 2009. ISBN 9783540712961. P. 71-84. Prieiga per internetą: &lt;http://www.springerlink.com/content/x34q4u7h39mkw3r5/?p=1f9abd4ab4434441a18d0444c7a27d51&amp;pi=2$$http://dx.doi.org/10.1007/978-3-540-71297-8_3&gt;.</t>
    </r>
  </si>
  <si>
    <t>Dainius Dzindzalieta</t>
  </si>
  <si>
    <t>Audronė Jakaitienė, Antanas Žilinskas, Julius Žilinskas</t>
  </si>
  <si>
    <t>Gražina Pyž</t>
  </si>
  <si>
    <t>Jūratė Skūpienė, Antanas Žilinskas</t>
  </si>
  <si>
    <t>Gintautas Jakimauskas</t>
  </si>
  <si>
    <t>Aida Pliuškevičienė</t>
  </si>
  <si>
    <t>Juozas Juvencijus Mačys, Jurgis Sušinskas</t>
  </si>
  <si>
    <t>Anita Juškevičienė</t>
  </si>
  <si>
    <t>Žilvinas Vaira, Albertas Čaplinskas</t>
  </si>
  <si>
    <t>Feliksas Ivanauskas</t>
  </si>
  <si>
    <t>Olga Štikonienė</t>
  </si>
  <si>
    <t>Matas Šileikis</t>
  </si>
  <si>
    <t>Audronė Lupeikienė, Albertas Čaplinskas, Gintautas Dzemyda</t>
  </si>
  <si>
    <t>Romas Alonderis</t>
  </si>
  <si>
    <t>Regimantas Pliuškevičius</t>
  </si>
  <si>
    <t>Aleksandras Ernestas Plikusas</t>
  </si>
  <si>
    <t> 0132-2818 </t>
  </si>
  <si>
    <t> 0378-0880 </t>
  </si>
  <si>
    <t> 1725-2806 </t>
  </si>
  <si>
    <t> 9781905824137 </t>
  </si>
  <si>
    <r>
      <t>[</t>
    </r>
    <r>
      <rPr>
        <b/>
        <sz val="9"/>
        <color theme="1"/>
        <rFont val="Calibri"/>
        <family val="2"/>
        <charset val="186"/>
        <scheme val="minor"/>
      </rPr>
      <t>Mačys, Juozas Juvencijus</t>
    </r>
    <r>
      <rPr>
        <sz val="9"/>
        <color theme="1"/>
        <rFont val="Calibri"/>
        <family val="2"/>
        <charset val="186"/>
        <scheme val="minor"/>
      </rPr>
      <t>]. 2009 m. Lietuvos mokinių matematikos olimpiada / Juozas Juvencijus Mačys // Lietuvos matematikos rinkinys. Lietuvos matematikų draugijos darbai. ISSN 0132-2818. T. 50 (2009), p. 96-101. Prieiga per internetą: &lt;ftp://ftp.science.mii.lt/pub/Publications/50_TOMAS(2009)/MAT_INF_DESTYMAS/Macys1.pdf&gt;.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</si>
  <si>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Dzindzalieta, Dainius</t>
    </r>
    <r>
      <rPr>
        <sz val="9"/>
        <color theme="1"/>
        <rFont val="Calibri"/>
        <family val="2"/>
        <charset val="186"/>
        <scheme val="minor"/>
      </rPr>
      <t>]. 2009 metų Europos studentų matematikos olimpiada / Dainius Dzindzalieta // Lietuvos matematikos rinkinys. Lietuvos matematikų draugijos darbai. ISSN 0132-2818. T. 50 (2009), p. 75-77.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</si>
  <si>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Pliuškevičius, Regimantas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Pliuškevičienė, Aida</t>
    </r>
    <r>
      <rPr>
        <sz val="9"/>
        <color theme="1"/>
        <rFont val="Calibri"/>
        <family val="2"/>
        <charset val="186"/>
        <scheme val="minor"/>
      </rPr>
      <t>]. A method of marks and indices for linear modal logic / Regimantas Pliuškevičius, Aida Pliuškevičienė // Lietuvos matematikos rinkinys. Lietuvos matematikų draugijos darbai. ISSN 0132-2818. T. 50 (2009), p. 269-274. Prieiga per internetą: &lt;ftp://ftp.science.mii.lt/pub/Publications/50_TOMAS(2009)/MAT_LOGIKA/Pliuspl.pdf&gt;.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</si>
  <si>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Jakaitienė, Audronė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Žilinskas, Antanas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Žilinskas, Julius</t>
    </r>
    <r>
      <rPr>
        <sz val="9"/>
        <color theme="1"/>
        <rFont val="Calibri"/>
        <family val="2"/>
        <charset val="186"/>
        <scheme val="minor"/>
      </rPr>
      <t>]. Analysis of Lithuanian aggregate consumption by means of dynamic programming / Audronė Jakaitienė, Antanas Žilinskas, Julius Žilinskas // Lietuvos matematikos rinkinys. Lietuvos matematikų draugijos darbai. ISSN 0132-2818. T. 50 (2009), p. 310-315. Prieiga per internetą: &lt;ftp://ftp.science.mii.lt/pub/Publications/50_TOMAS(2009)/OPER_TYR_FINANSAI/Jak_zil.pdf&gt;.</t>
    </r>
  </si>
  <si>
    <r>
      <t>Šimonytė, Virginija; [</t>
    </r>
    <r>
      <rPr>
        <b/>
        <sz val="9"/>
        <color theme="1"/>
        <rFont val="Calibri"/>
        <family val="2"/>
        <charset val="186"/>
        <scheme val="minor"/>
      </rPr>
      <t>Pyž, Gražina</t>
    </r>
    <r>
      <rPr>
        <sz val="9"/>
        <color theme="1"/>
        <rFont val="Calibri"/>
        <family val="2"/>
        <charset val="186"/>
        <scheme val="minor"/>
      </rPr>
      <t>]; Slivinskas, Vytautas. Application of the MUSIC method for estimation of the signal fundamental frequency / Virginija Šimonytė, Gražina Pyž, Vytautas Slivinskas // Lietuvos matematikos rinkinys. Lietuvos matematikų draugijos darbai. ISSN 0132-2818. T. 50 (2009), p. 391-396. Prieiga per internetą: &lt;ftp://ftp.science.mii.lt/pub/Publications/50_TOMAS(2009)/TEOR_INFORMATIKA/simon_kt.pdf&gt;.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</si>
  <si>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Skūpienė, Jūratė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Žilinskas, Antanas</t>
    </r>
    <r>
      <rPr>
        <sz val="9"/>
        <color theme="1"/>
        <rFont val="Calibri"/>
        <family val="2"/>
        <charset val="186"/>
        <scheme val="minor"/>
      </rPr>
      <t>]. Automated grading of programming tasks fulfilled by students: evolution and perspectives / Skupiene Jurate, Zilinskas Antanas // Communication &amp; cognition. Monographies. ISSN 0378-0880. Vol. 42, no. 1-2 (2009), p. 3-17.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</si>
  <si>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Besson, Jérémy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Čaplinskas, Albertas</t>
    </r>
    <r>
      <rPr>
        <sz val="9"/>
        <color theme="1"/>
        <rFont val="Calibri"/>
        <family val="2"/>
        <charset val="186"/>
        <scheme val="minor"/>
      </rPr>
      <t>]. Conceptual analysis of the notion of quality of services / Jérémy Besson, Albertas Čaplinskas // Lietuvos matematikos rinkinys. Lietuvos matematikų draugijos darbai. ISSN 0132-2818. T. 50 (2009), p. 357-361. Prieiga per internetą: &lt;ftp://ftp.science.mii.lt/pub/Publications/50_TOMAS(2009)/TEOR_INFORMATIKA/Bes_capl.pdf&gt;.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</si>
  <si>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Jakimauskas, Gintautas</t>
    </r>
    <r>
      <rPr>
        <sz val="9"/>
        <color theme="1"/>
        <rFont val="Calibri"/>
        <family val="2"/>
        <charset val="186"/>
        <scheme val="minor"/>
      </rPr>
      <t>]. Efficient algorithm for testing goodness-of-fit for classification of high dimensional data / Gintautas Jakimauskas // Lietuvos matematikos rinkinys. Lietuvos matematikų draugijos darbai. ISSN 0132-2818. T. 50 (2009), p. 293-297. Prieiga per internetą: &lt;ftp://ftp.science.mii.lt/pub/Publications/50_TOMAS(2009)/MAT_STATISTIKA/Jakim.pdf&gt;.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</si>
  <si>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Pliuškevičienė, Aida</t>
    </r>
    <r>
      <rPr>
        <sz val="9"/>
        <color theme="1"/>
        <rFont val="Calibri"/>
        <family val="2"/>
        <charset val="186"/>
        <scheme val="minor"/>
      </rPr>
      <t>]. Elimination of loop-check for logic of idealized knowledge / Aida Pliuškevičienė // Lietuvos matematikos rinkinys. Lietuvos matematikų draugijos darbai. ISSN 0132-2818. T. 50 (2009), p. 258-263. Prieiga per internetą: &lt;ftp://ftp.science.mii.lt/pub/Publications/50_TOMAS(2009)/MAT_LOGIKA/Pliusk1.pdf&gt;.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</si>
  <si>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Dzindzalieta, Dainius</t>
    </r>
    <r>
      <rPr>
        <sz val="9"/>
        <color theme="1"/>
        <rFont val="Calibri"/>
        <family val="2"/>
        <charset val="186"/>
        <scheme val="minor"/>
      </rPr>
      <t>]. Exact bounds for tail probabilities of martingales with bounded differences / Dainius Dzindzalieta // Lietuvos matematikos rinkinys. Lietuvos matematikų draugijos darbai. ISSN 0132-2818. T. 50 (2009), p. 412-415. Prieiga per internetą: &lt;ftp://ftp.science.mii.lt/pub/Publications/50_TOMAS(2009)/TIKIMYBES/Dzindz.pdf&gt;.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</si>
  <si>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Jakaitienė, Audronė</t>
    </r>
    <r>
      <rPr>
        <sz val="9"/>
        <color theme="1"/>
        <rFont val="Calibri"/>
        <family val="2"/>
        <charset val="186"/>
        <scheme val="minor"/>
      </rPr>
      <t>]; Dées, Stéphane. Forecasting the world economy in the short-term Audrone Jakaitiene and Stéphane Dées // Working paper series [Elektroninis išteklius]. ISSN 1725-2806. No. 1059 (2009), p. 1-39. Prieiga per internetą: &lt;http://www.ecb.int/pub/pdf/scpwps/ecbwp1059.pdf&gt;.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</si>
  <si>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Bagušytė, Lina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Lupeikienė, Audronė</t>
    </r>
    <r>
      <rPr>
        <sz val="9"/>
        <color theme="1"/>
        <rFont val="Calibri"/>
        <family val="2"/>
        <charset val="186"/>
        <scheme val="minor"/>
      </rPr>
      <t>]. Jungčių aibė organizacijos informacinės sistemos architektūrai / Lina Bagušytė, Audronė Lupeikienė // Lietuvos matematikos rinkinys. Lietuvos matematikų draugijos darbai. ISSN 0132-2818. T. 50 (2009), p. 351-356. Prieiga per internetą: &lt;ftp://ftp.science.mii.lt/pub/Publications/50_TOMAS(2009)/TEOR_INFORMATIKA/Bag_lup.pdf&gt;.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</si>
  <si>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Mačys, Juozas Juvencijus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Sušinskas, Jurgis</t>
    </r>
    <r>
      <rPr>
        <sz val="9"/>
        <color theme="1"/>
        <rFont val="Calibri"/>
        <family val="2"/>
        <charset val="186"/>
        <scheme val="minor"/>
      </rPr>
      <t>]. Kengūros konkurso apžvalga / Juozas Juvencijus Mačys, Jurgis Sušinskas // Lietuvos matematikos rinkinys. Lietuvos matematikų draugijos darbai. ISSN 0132-2818. T. 50 (2009), p. 108-113. Prieiga per internetą: &lt;ftp://ftp.science.mii.lt/pub/Publications/50_TOMAS(2009)/MAT_INF_DESTYMAS/Mac_sus.pdf&gt;.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</si>
  <si>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Juškevičienė, Anita</t>
    </r>
    <r>
      <rPr>
        <sz val="9"/>
        <color theme="1"/>
        <rFont val="Calibri"/>
        <family val="2"/>
        <charset val="186"/>
        <scheme val="minor"/>
      </rPr>
      <t>]. Kompiuterio klaviatūros matematinis modelis / Anita Juškevičienė // Lietuvos matematikos rinkinys. Lietuvos matematikų draugijos darbai. ISSN 0132-2818. T. 50 (2009), p. 196-201. Prieiga per internetą: &lt;ftp://ftp.science.mii.lt/pub/Publications/50_TOMAS(2009)/MAT_TAIKYMAI/jusk.pdf&gt;.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</si>
  <si>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Vaira, Žilvinas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Čaplinskas, Albertas</t>
    </r>
    <r>
      <rPr>
        <sz val="9"/>
        <color theme="1"/>
        <rFont val="Calibri"/>
        <family val="2"/>
        <charset val="186"/>
        <scheme val="minor"/>
      </rPr>
      <t>]. Kompozicinės aspektinių šablonų savybės / Žilvinas Vaira, Albertas Čaplinskas // Lietuvos matematikos rinkinys. Lietuvos matematikų draugijos darbai. ISSN 0132-2818. T. 50 (2009), p. 397-401. Prieiga per internetą: &lt;ftp://ftp.science.mii.lt/pub/Publications/50_TOMAS(2009)/TEOR_INFORMATIKA/Vair_cap.pdf&gt;.</t>
    </r>
  </si>
  <si>
    <r>
      <t>Dabulytė-Bagdonavičienė, Jurgita; [</t>
    </r>
    <r>
      <rPr>
        <b/>
        <sz val="9"/>
        <color theme="1"/>
        <rFont val="Calibri"/>
        <family val="2"/>
        <charset val="186"/>
        <scheme val="minor"/>
      </rPr>
      <t>Ivanauskas, Feliksas</t>
    </r>
    <r>
      <rPr>
        <sz val="9"/>
        <color theme="1"/>
        <rFont val="Calibri"/>
        <family val="2"/>
        <charset val="186"/>
        <scheme val="minor"/>
      </rPr>
      <t>]; Razumas, Valdemaras. Lipaze katalizuojamos reakcijos kinetikos kompiuterinis modeliavimas / Jurgita Dabulytė-Bagdonavičienė, Feliksas Ivanauskas, Valdemaras Razumas // Lietuvos matematikos rinkinys. Lietuvos matematikų draugijos darbai. ISSN 0132-2818. T. 50 (2009), p. 184-189. Prieiga per internetą: &lt;ftp://ftp.science.mii.lt/pub/Publications/50_TOMAS(2009)/MAT_TAIKYMAI/Dabul.pdf&gt;.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</si>
  <si>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Andrikonis, Julius</t>
    </r>
    <r>
      <rPr>
        <sz val="9"/>
        <color theme="1"/>
        <rFont val="Calibri"/>
        <family val="2"/>
        <charset val="186"/>
        <scheme val="minor"/>
      </rPr>
      <t>]. Loop-free sequent calculus for modal logic K4 / Julius Andrikonis // Lietuvos matematikos rinkinys. Lietuvos matematikų draugijos darbai. ISSN 0132-2818. T. 50 (2009), p. 241-246. Prieiga per internetą: &lt;ftp://ftp.science.mii.lt/pub/Publications/50_TOMAS(2009)/MAT_LOGIKA/Andrikon.pdf&gt;.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</si>
  <si>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Mačys, Juozas Juvencijus</t>
    </r>
    <r>
      <rPr>
        <sz val="9"/>
        <color theme="1"/>
        <rFont val="Calibri"/>
        <family val="2"/>
        <charset val="186"/>
        <scheme val="minor"/>
      </rPr>
      <t>]. Naujas iracionalumo įrodymo būdas / Juozas Juvencijus Mačys // Lietuvos matematikos rinkinys. Lietuvos matematikų draugijos darbai. ISSN 0132-2818. T. 50 (2009), p. 102-107. Prieiga per internetą: &lt;ftp://ftp.science.mii.lt/pub/Publications/50_TOMAS(2009)/MAT_INF_DESTYMAS/Macys2.pdf&gt;.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</si>
  <si>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Štikonienė, Olga</t>
    </r>
    <r>
      <rPr>
        <sz val="9"/>
        <color theme="1"/>
        <rFont val="Calibri"/>
        <family val="2"/>
        <charset val="186"/>
        <scheme val="minor"/>
      </rPr>
      <t>]; Ivanauskas, Feliksas. Numerical simulation of the influence of the fluctuations of the biosensor’s parameters on its response / Olga Štikonienė, Feliksas Ivanauskas // Lietuvos matematikos rinkinys. Lietuvos matematikų draugijos darbai. ISSN 0132-2818. T. 50 (2009), p. 345-350. Prieiga per internetą: &lt;ftp://ftp.science.mii.lt/pub/Publications/50_TOMAS(2009)/SKAIC_MAT/stik_iv.pdf&gt;.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</si>
  <si>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Pupeikis, Rimantas</t>
    </r>
    <r>
      <rPr>
        <sz val="9"/>
        <color theme="1"/>
        <rFont val="Calibri"/>
        <family val="2"/>
        <charset val="186"/>
        <scheme val="minor"/>
      </rPr>
      <t>]. On a parameter adaptive self-organizing system in the presence of large outliers in observations / Rimanats Pupeikis // Lietuvos matematikos rinkinys. Lietuvos matematikų draugijos darbai. ISSN 0132-2818. T. 50 (2009), p. 386-390. Prieiga per internetą: &lt;ftp://ftp.science.mii.lt/pub/Publications/50_TOMAS(2009)/TEOR_INFORMATIKA/Pupeikis.pdf&gt;.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</si>
  <si>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Šileikis, Matas</t>
    </r>
    <r>
      <rPr>
        <sz val="9"/>
        <color theme="1"/>
        <rFont val="Calibri"/>
        <family val="2"/>
        <charset val="186"/>
        <scheme val="minor"/>
      </rPr>
      <t>]. On measure concentration in graph products / Matas Šileikis // Lietuvos matematikos rinkinys. Lietuvos matematikų draugijos darbai. ISSN 0132-2818. T. 50 (2009), p. 443-448. Prieiga per internetą: &lt;ftp://ftp.science.mii.lt/pub/Publications/50_TOMAS(2009)/TIKIMYBES/Sileik.pdf&gt;.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</si>
  <si>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Sunklodas, Jonas Kazys</t>
    </r>
    <r>
      <rPr>
        <sz val="9"/>
        <color theme="1"/>
        <rFont val="Calibri"/>
        <family val="2"/>
        <charset val="186"/>
        <scheme val="minor"/>
      </rPr>
      <t>]. On the rate of convergence of L_p norms in the CLT for Poisson random sum / Jonas Kazys Sunklodas // Lietuvos matematikos rinkinys. Lietuvos matematikų draugijos darbai. ISSN 0132-2818. T. 50 (2009), p. 437-442. Prieiga per internetą: &lt;ftp://ftp.science.mii.lt/pub/Publications/50_TOMAS(2009)/TIKIMYBES/Sunklod.pdf&gt;.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</si>
  <si>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Lupeikienė, Audronė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Čaplinskas, Albertas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]. Problems of portal users behaviour specification / Audronė Lupeikienė, Albertas Čaplinskas, Gintautas Dzemyda // Lietuvos matematikos rinkinys. Lietuvos matematikų draugijos darbai. ISSN 0132-2818. T. 50 (2009), p. 380-385. Prieiga per internetą: &lt;ftp://ftp.science.mii.lt/pub/Publications/50_TOMAS(2009)/TEOR_INFORMATIKA/Lup_ca_d.pdf&gt;.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</si>
  <si>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Kazlauskas, Kazys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Kazlauskas, Jaunius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Petreikytė, Gintarė</t>
    </r>
    <r>
      <rPr>
        <sz val="9"/>
        <color theme="1"/>
        <rFont val="Calibri"/>
        <family val="2"/>
        <charset val="186"/>
        <scheme val="minor"/>
      </rPr>
      <t>]. Rekurentinis algoritmas spektrui įvertinti / Kazys Kazlauskas, Jaunius Kazlauskas, Gintarė Petreikytė // Lietuvos matematikos rinkinys. Lietuvos matematikų draugijos darbai. ISSN 0132-2818. T. 50 (2009), p. 368-373. Prieiga per internetą: &lt;ftp://ftp.science.mii.lt/pub/Publications/50_TOMAS(2009)/TEOR_INFORMATIKA/kazl_pet.pdf&gt;.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</si>
  <si>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Alonderis, Romas</t>
    </r>
    <r>
      <rPr>
        <sz val="9"/>
        <color theme="1"/>
        <rFont val="Calibri"/>
        <family val="2"/>
        <charset val="186"/>
        <scheme val="minor"/>
      </rPr>
      <t>]. Specialization of antecedent negation loop-rule for a fragment of propositional intuitionistic logic sequent calculus / Romas Alonderis // Lietuvos matematikos rinkinys. Lietuvos matematikų draugijos darbai. ISSN 0132-2818. T. 50 (2009), p. 235-240. Prieiga per internetą: &lt;ftp://ftp.science.mii.lt/pub/Publications/50_TOMAS(2009)/MAT_LOGIKA/Alond.pdf&gt;.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</si>
  <si>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Kligienė, Stanislava Nerutė</t>
    </r>
    <r>
      <rPr>
        <sz val="9"/>
        <color theme="1"/>
        <rFont val="Calibri"/>
        <family val="2"/>
        <charset val="186"/>
        <scheme val="minor"/>
      </rPr>
      <t>]. Structural model for digital repository quality evaluation in context of usage Nerute, Kligiene // eChallenges e-2009 : 21-23 October 2009, Istanbul, Turkey : proceedings [Elektroninis išteklius]. Istanbul, 2009. ISBN 9781905824137. P. 1-8.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</si>
  <si>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Pliuškevičius, Regimantas</t>
    </r>
    <r>
      <rPr>
        <sz val="9"/>
        <color theme="1"/>
        <rFont val="Calibri"/>
        <family val="2"/>
        <charset val="186"/>
        <scheme val="minor"/>
      </rPr>
      <t>]. Termination of derivations for minimal tense logic / Regimantas Pliuškevičius // Lietuvos matematikos rinkinys. Lietuvos matematikų draugijos darbai. ISSN 0132-2818. T. 50 (2009), p. 264-268. Prieiga per internetą: &lt;ftp://ftp.science.mii.lt/pub/Publications/50_TOMAS(2009)/MAT_LOGIKA/Pliusk2.pdf&gt;.</t>
    </r>
  </si>
  <si>
    <r>
      <t>Bartkus, Ignas; [</t>
    </r>
    <r>
      <rPr>
        <b/>
        <sz val="9"/>
        <color theme="1"/>
        <rFont val="Calibri"/>
        <family val="2"/>
        <charset val="186"/>
        <scheme val="minor"/>
      </rPr>
      <t>Plikusas, Aleksandras Ernestas</t>
    </r>
    <r>
      <rPr>
        <sz val="9"/>
        <color theme="1"/>
        <rFont val="Calibri"/>
        <family val="2"/>
        <charset val="186"/>
        <scheme val="minor"/>
      </rPr>
      <t>]. The generalization of ratio-cum product estimator for the arbitrary sample design / Ignas Bartkus, Aleksandras Plikusas // Lietuvos matematikos rinkinys. Lietuvos matematikų draugijos darbai. ISSN 0132-2818. T. 50 (2009), p. 275-280. Prieiga per internetą: &lt;ftp://ftp.science.mii.lt/pub/Publications/50_TOMAS(2009)/MAT_STATISTIKA/Bar_pli.pdf&gt;.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</si>
  <si>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Roman, Svetlana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Štikonas, Artūras</t>
    </r>
    <r>
      <rPr>
        <sz val="9"/>
        <color theme="1"/>
        <rFont val="Calibri"/>
        <family val="2"/>
        <charset val="186"/>
        <scheme val="minor"/>
      </rPr>
      <t>]. The properties of Green’s functions for one stationary problem with nonlocal boundary conditions / Svetlana Roman, Artūras Štikonas // Lietuvos matematikos rinkinys. Lietuvos matematikų draugijos darbai. ISSN 0132-2818. T. 50 (2009), p. 340-344. Prieiga per internetą: &lt;ftp://ftp.science.mii.lt/pub/Publications/50_TOMAS(2009)/SKAIC_MAT/Rom_sti.pdf&gt;.</t>
    </r>
  </si>
  <si>
    <t>Dzindzalieta Dainius</t>
  </si>
  <si>
    <t>Pyž Gražina</t>
  </si>
  <si>
    <t xml:space="preserve">Besson Jérémy </t>
  </si>
  <si>
    <t>Juškevičienė Anita</t>
  </si>
  <si>
    <t>Vaira Žilvinas</t>
  </si>
  <si>
    <t>Šileikis Matas</t>
  </si>
  <si>
    <t>Alonderis Romas</t>
  </si>
  <si>
    <t> 9783642030697 </t>
  </si>
  <si>
    <t> 9781586039394 </t>
  </si>
  <si>
    <t>IOS Press</t>
  </si>
  <si>
    <r>
      <t>[</t>
    </r>
    <r>
      <rPr>
        <b/>
        <sz val="9"/>
        <color theme="1"/>
        <rFont val="Calibri"/>
        <family val="2"/>
        <charset val="186"/>
        <scheme val="minor"/>
      </rPr>
      <t>Kurasova, Olga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Molytė, Alma</t>
    </r>
    <r>
      <rPr>
        <sz val="9"/>
        <color theme="1"/>
        <rFont val="Calibri"/>
        <family val="2"/>
        <charset val="186"/>
        <scheme val="minor"/>
      </rPr>
      <t>]. Combination of vector quantization and visualization / Olga Kurasova and Alma Molytė // Machine learning and data mining in pattern recognition : 6th international conference, MLDM 2009 : Leipzig, Germany, July 23-25, 2009 : proceedings. Berlin ; Heidelberg : Springer, 2009. ISBN 9783642030697. P. 29-43. Prieiga per internetą: &lt;http://www.springerlink.com/content/a73r4568j603w626/?p=1db120f8d52f427f93cec9ecf6433ee7&amp;pi=2&gt;.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</si>
  <si>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Tankelevičienė, Lina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Dzemydienė, Dalė</t>
    </r>
    <r>
      <rPr>
        <sz val="9"/>
        <color theme="1"/>
        <rFont val="Calibri"/>
        <family val="2"/>
        <charset val="186"/>
        <scheme val="minor"/>
      </rPr>
      <t>]. Domain ontology based support to navigation in distance study course structure / Lina Tankeleviciene, Dale Dzemydiene // Frontiers in artificial intelligence and applications. Vol. 187, Databases and information systems V : selected papers from the Eighth international Baltic conference, DB&amp;IS 2008. Amsterdam ... [etc.] : IOS Press, 2009. ISBN 9781586039394. P. 53-64.</t>
    </r>
  </si>
  <si>
    <t>Technika</t>
  </si>
  <si>
    <t>Vaida Bartkutė-Norkūnienė, Leonidas Sakalauskas</t>
  </si>
  <si>
    <t>IT STAR</t>
  </si>
  <si>
    <t>Technologija</t>
  </si>
  <si>
    <t>CINECA Consorzio Interuniversitario</t>
  </si>
  <si>
    <t>Vaida Bartkutė-Norkūnienė</t>
  </si>
  <si>
    <t>Istanbul, 2009</t>
  </si>
  <si>
    <t>ТВiМС</t>
  </si>
  <si>
    <t>Saulius Preidys, Leonidas Sakalauskas</t>
  </si>
  <si>
    <t> 9789955257363 </t>
  </si>
  <si>
    <t> 1524-1904 </t>
  </si>
  <si>
    <t> 0259-9791 </t>
  </si>
  <si>
    <t>Remigijus Leipus</t>
  </si>
  <si>
    <t> 1133-0686 </t>
  </si>
  <si>
    <t>Remigijus Mikulevičius, Henrikas Pragarauskas</t>
  </si>
  <si>
    <t> 0304-4149 </t>
  </si>
  <si>
    <t>Donatas Saulevičius, Adolfas Laimutis Telksnys</t>
  </si>
  <si>
    <t> 1392-124X </t>
  </si>
  <si>
    <t>Sigita Laurinčiukaitė, Adolfas Laimutis Telksnys</t>
  </si>
  <si>
    <t>Donatas Saulevičius, L. Leonas</t>
  </si>
  <si>
    <t> 1392-1215 </t>
  </si>
  <si>
    <t>Antanas Žilinskas, Audronė Jakaitienė</t>
  </si>
  <si>
    <t> 1313-9207 </t>
  </si>
  <si>
    <r>
      <t>[</t>
    </r>
    <r>
      <rPr>
        <b/>
        <sz val="9"/>
        <color theme="1"/>
        <rFont val="Cambria"/>
        <family val="1"/>
        <charset val="186"/>
        <scheme val="major"/>
      </rPr>
      <t>Žilinskas, Antanas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Jakaitienė, Audronė</t>
    </r>
    <r>
      <rPr>
        <sz val="9"/>
        <color theme="1"/>
        <rFont val="Cambria"/>
        <family val="1"/>
        <charset val="186"/>
        <scheme val="major"/>
      </rPr>
      <t>]. A hybrid method for optimization based visualization / Antanas Zilinskas, Audrone Jakaitiene // Proceedings of the international conference on e-learning and the knowledge society : e-Learning’09 : 31.08.-01.09.2009, University of Applied Sciences, Berlin, Germany. ISSN 1313-9207. [2009] (2009), p. 83-88. Prieiga per internetą: &lt;http://www.elearningconf09.comhard.eu/Files/e-LEARNING_09.pdf&gt;.</t>
    </r>
  </si>
  <si>
    <r>
      <t>&lt;vėluojanti&gt; [</t>
    </r>
    <r>
      <rPr>
        <b/>
        <sz val="9"/>
        <color theme="1"/>
        <rFont val="Cambria"/>
        <family val="1"/>
        <charset val="186"/>
        <scheme val="major"/>
      </rPr>
      <t>Lipeikienė, Joana</t>
    </r>
    <r>
      <rPr>
        <sz val="9"/>
        <color theme="1"/>
        <rFont val="Cambria"/>
        <family val="1"/>
        <charset val="186"/>
        <scheme val="major"/>
      </rPr>
      <t>]. ICT competence of a contemporary mathematician / Joana Lipeikienė // Pedagogika. ISSN 1392-0340. T. 92 (2008), p. 31-37. Prieiga per internetą: &lt;http://www.vpu.lt/pedagogika/PDF/2008/92/lipeik31-37.pdf&gt;.</t>
    </r>
  </si>
  <si>
    <t>Valentina Dagienė, Viktoras Dagys, Bronius Skūpas</t>
  </si>
  <si>
    <t>Valentina Dagienė</t>
  </si>
  <si>
    <t> 9783901882357 </t>
  </si>
  <si>
    <t>WCCE</t>
  </si>
  <si>
    <t>Antanas Baskas</t>
  </si>
  <si>
    <t> 9781424436880 </t>
  </si>
  <si>
    <t>Rimantas Rudzkis</t>
  </si>
  <si>
    <t>  </t>
  </si>
  <si>
    <t>Technische Universiteit Eindhoven</t>
  </si>
  <si>
    <r>
      <t>[</t>
    </r>
    <r>
      <rPr>
        <b/>
        <sz val="9"/>
        <color theme="1"/>
        <rFont val="Cambria"/>
        <family val="1"/>
        <charset val="186"/>
        <scheme val="major"/>
      </rPr>
      <t>Dagienė, Valentina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Dagys, Viktoras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Skūpas, Bronius</t>
    </r>
    <r>
      <rPr>
        <sz val="9"/>
        <color theme="1"/>
        <rFont val="Cambria"/>
        <family val="1"/>
        <charset val="186"/>
        <scheme val="major"/>
      </rPr>
      <t>]. "Edujudge" projektas programavimo kompetencijoms gerinti / Valentina Dagienė, Viktoras Dagys, Bronius Skūpas // Kompiuterininkų dienos - 2009 : informacinės ir komunikacinės technologijos mokykloje. Vilnius, 2009. ISBN 9789986342182. P. 162-164.</t>
    </r>
  </si>
  <si>
    <r>
      <t>Futschek, Gerald; [</t>
    </r>
    <r>
      <rPr>
        <b/>
        <sz val="9"/>
        <color theme="1"/>
        <rFont val="Cambria"/>
        <family val="1"/>
        <charset val="186"/>
        <scheme val="major"/>
      </rPr>
      <t>Dagienė, Valentina</t>
    </r>
    <r>
      <rPr>
        <sz val="9"/>
        <color theme="1"/>
        <rFont val="Cambria"/>
        <family val="1"/>
        <charset val="186"/>
        <scheme val="major"/>
      </rPr>
      <t>]. A contest on informatics and computer fluency attracts school students to learn basic technology concepts / Gerald Futschek, Valentina Dagiene // 9th WCCE [Elektroninis išteklius] : IFIP world conference on computers in education : July 27-31, 2009, Brazil : proceedings. Porto Alegre : WCCE, 2009. ISBN 9783901882357. P. 1-9. Prieiga per internetą: &lt;http://www.wcce2009.org/proceedings/papers.html&gt;.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</si>
  <si>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Kurilov, Jevgenij</t>
    </r>
    <r>
      <rPr>
        <sz val="9"/>
        <color theme="1"/>
        <rFont val="Cambria"/>
        <family val="1"/>
        <charset val="186"/>
        <scheme val="major"/>
      </rPr>
      <t>]. El. mokymosi sistemos kūrimas Lietuvoje ir tarptautinių mokslo ir technologijų projektų vaidmuo / Eugenijus Kurilovas // Kompiuterininkų dienos - 2009 : informacinės ir komunikacinės technologijos mokykloje. Vilnius, 2009. ISBN 9789986342182. P. 189-196.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</si>
  <si>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Baskas, Antanas</t>
    </r>
    <r>
      <rPr>
        <sz val="9"/>
        <color theme="1"/>
        <rFont val="Cambria"/>
        <family val="1"/>
        <charset val="186"/>
        <scheme val="major"/>
      </rPr>
      <t>]. Informacinės visuomenės strategijos (IVS) metmenys: Estijos ir Lietuvos IVS vertinimas / Antanas Baskas // Kompiuterininkų dienos - 2009 : informacinės ir komunikacinės technologijos mokykloje. Vilnius, 2009. ISBN 9789986342182. P. 65-70.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</si>
  <si>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Kurilov, Jevgenij</t>
    </r>
    <r>
      <rPr>
        <sz val="9"/>
        <color theme="1"/>
        <rFont val="Cambria"/>
        <family val="1"/>
        <charset val="186"/>
        <scheme val="major"/>
      </rPr>
      <t>]. Learning objects reusability and their adaptation for blended learning / Eugenijus Kurilovas // The fifth international conference on networking and services (ICNS 09) : 20-25 April 2009, Valencia, Spain. New York : IEEE, 2009. ISBN 9781424436880. P. 542-547. Prieiga per internetą: &lt;http://dx.doi.org/10.1109/ICNS.2009.49&gt;.</t>
    </r>
  </si>
  <si>
    <r>
      <t>Umbrasas, Rytis; [</t>
    </r>
    <r>
      <rPr>
        <b/>
        <sz val="9"/>
        <color theme="1"/>
        <rFont val="Cambria"/>
        <family val="1"/>
        <charset val="186"/>
        <scheme val="major"/>
      </rPr>
      <t>Dagys, Viktoras</t>
    </r>
    <r>
      <rPr>
        <sz val="9"/>
        <color theme="1"/>
        <rFont val="Cambria"/>
        <family val="1"/>
        <charset val="186"/>
        <scheme val="major"/>
      </rPr>
      <t>]. Lietuviški rašmenys el. pašte: ar jau nebereikia derinti programų? / Rytis Umbrasas, Viktoras Dagys // Kompiuterininkų dienos - 2009 : informacinės ir komunikacinės technologijos mokykloje. Vilnius, 2009. ISBN 9789986342182. P. 287-292.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</si>
  <si>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Rudzkis, Rimantas</t>
    </r>
    <r>
      <rPr>
        <sz val="9"/>
        <color theme="1"/>
        <rFont val="Cambria"/>
        <family val="1"/>
        <charset val="186"/>
        <scheme val="major"/>
      </rPr>
      <t>]; Rojaka, Jekaterina. Lietuvos konkurencingumas statistikos veidrodyje / Rimantas Rudzkis, Jekatrina Rojaka // Lietuvos statistikos darbai. ISSN 1392-642X. Nr. 48 (2009), p. 122-136.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</si>
  <si>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Baskas, Antanas</t>
    </r>
    <r>
      <rPr>
        <sz val="9"/>
        <color theme="1"/>
        <rFont val="Cambria"/>
        <family val="1"/>
        <charset val="186"/>
        <scheme val="major"/>
      </rPr>
      <t>]. Mokymosi, mokymo ir kitos darbo aplinkos / Antanas Baskas // Kompiuterininkų dienos - 2009 : informacinės ir komunikacinės technologijos mokykloje. Vilnius, 2009. ISBN 9789986342182. P. 60-64.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</si>
  <si>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Dagienė, Valentina</t>
    </r>
    <r>
      <rPr>
        <sz val="9"/>
        <color theme="1"/>
        <rFont val="Cambria"/>
        <family val="1"/>
        <charset val="186"/>
        <scheme val="major"/>
      </rPr>
      <t>]. Supporting computer science education through competitions / Valentina Dagiene // 9th WCCE [Elektroninis išteklius] : IFIP world conference on computers in education : July 27-31, 2009, Brazil : proceedings. Porto Alegre : WCCE, 2009. ISBN 9783901882357. P. 1-10. Prieiga per internetą: &lt;http://www.wcce2009.org/proceedings/papers.html&gt;.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</si>
  <si>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Žandaris, Aidas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Maskeliūnas, Saulius</t>
    </r>
    <r>
      <rPr>
        <sz val="9"/>
        <color theme="1"/>
        <rFont val="Cambria"/>
        <family val="1"/>
        <charset val="186"/>
        <scheme val="major"/>
      </rPr>
      <t>]. Tiksliname lietuviškuosius terminus: ne žiniatinklis, bet saitynas / Aidas Žandaris, Saulius Maskeliūnas // Kompiuterininkų dienos - 2009 : informacinės ir komunikacinės technologijos mokykloje. Vilnius, 2009. ISBN 9789986342182. P. 306-310.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</si>
  <si>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Kurilov, Jevgenij</t>
    </r>
    <r>
      <rPr>
        <sz val="9"/>
        <color theme="1"/>
        <rFont val="Cambria"/>
        <family val="1"/>
        <charset val="186"/>
        <scheme val="major"/>
      </rPr>
      <t>]. Methods of multiple criteria evaluation of the quality of le arning management systems for personalised learners needs Eugenijus Kurilovas // 1st Workshop "Learning management systems meet adaptive learning environments" at the European Conference on Technology-Enhanced Learning (EC-TEL'2009) [Elektroninis išteklius] : September 29, Nice, France. Eindhoven : Technische Universiteit, 2009. P. 1-10. Prieiga per internetą: &lt;http://wwwis.win.tue.nl/lms-ale-09/&gt;.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</si>
  <si>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Kligienė, Stanislava Nerutė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Lipeika, Antanas Leonas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Ožeraitis, Evaldas</t>
    </r>
    <r>
      <rPr>
        <sz val="9"/>
        <color theme="1"/>
        <rFont val="Cambria"/>
        <family val="1"/>
        <charset val="186"/>
        <scheme val="major"/>
      </rPr>
      <t>]; [</t>
    </r>
    <r>
      <rPr>
        <b/>
        <sz val="9"/>
        <color theme="1"/>
        <rFont val="Cambria"/>
        <family val="1"/>
        <charset val="186"/>
        <scheme val="major"/>
      </rPr>
      <t>Telksnys, Adolfas Laimutis</t>
    </r>
    <r>
      <rPr>
        <sz val="9"/>
        <color theme="1"/>
        <rFont val="Cambria"/>
        <family val="1"/>
        <charset val="186"/>
        <scheme val="major"/>
      </rPr>
      <t>]. Informacinės technologijos lietuvių kalbai ir kultūrai / Stanislava Nerutė Kligienė ... [et al.] // Mokslas ir technika. ISSN 0134-3165. 2009, Nr. 4, p. 18-21.</t>
    </r>
  </si>
  <si>
    <r>
      <t>[</t>
    </r>
    <r>
      <rPr>
        <b/>
        <sz val="9"/>
        <color theme="1"/>
        <rFont val="Cambria"/>
        <family val="1"/>
        <charset val="186"/>
        <scheme val="major"/>
      </rPr>
      <t>Maskeliūnas, Saulius</t>
    </r>
    <r>
      <rPr>
        <sz val="9"/>
        <color theme="1"/>
        <rFont val="Cambria"/>
        <family val="1"/>
        <charset val="186"/>
        <scheme val="major"/>
      </rPr>
      <t>]. Žinių technologijų terminų žodynėlis / Saulius Maskeliūnas // Kompiuterininkų dienos - 2009 : informacinės ir komunikacinės technologijos mokykloje. Vilnius, 2009. ISBN 9789986342182. P. 343-354.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</si>
  <si>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Žilinskas, Antanas</t>
    </r>
    <r>
      <rPr>
        <sz val="9"/>
        <color theme="1"/>
        <rFont val="Calibri"/>
        <family val="2"/>
        <charset val="186"/>
        <scheme val="minor"/>
      </rPr>
      <t>]. A hybrid method for estimating parameters: Wiener process observable in the presence of noise / Antanas Zilinskas // The XIIIth international conference "Applied stochastic models and data analysis" ASMDA-2009 : selected papers. Vilnius: Technika, 2009. ISBN 9789955284635. P. 362-365. Prieiga per internetą: &lt;http://www.vgtu.lt/leidiniai/leidykla/ASMDA_2009/15/15-111.htm&gt;.</t>
    </r>
  </si>
  <si>
    <r>
      <t>Bakšys, Donatas;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Analysis of automated global interbank settlement algorithms / Donatas Bakšys, Leonidas Sakalauskas // The XIIIth international conference "Applied stochastic models and data analysis" ASMDA-2009 : selected papers. Vilnius: Technika, 2009. ISBN 9789955284635. P. 486-490. Prieiga per internetą: &lt;http://www.vgtu.lt/leidiniai/leidykla/ASMDA_2009/22/22-101.htm&gt;.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</si>
  <si>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Kaklauskas, Liudvikas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Application of chaos theory to analysis of computer network traffic / Liudvikas Kaklauskas, Leonidas Sakalauskas // The XIIIth international conference "Applied stochastic models and data analysis" ASMDA-2009 : selected papers. Vilnius: Technika, 2009. ISBN 9789955284635. P. 407-411. Prieiga per internetą: &lt;http://www.vgtu.lt/leidiniai/leidykla/ASMDA_2009/17/17-102.htm&gt;.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</si>
  <si>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Kurilov, Jevgenij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Sėrikovienė, Silvija</t>
    </r>
    <r>
      <rPr>
        <sz val="9"/>
        <color theme="1"/>
        <rFont val="Calibri"/>
        <family val="2"/>
        <charset val="186"/>
        <scheme val="minor"/>
      </rPr>
      <t>]. Application of optimization methods in learning activity personalization tasks / Eugenijus Kurilovas, Silvija Serikoviene // 5th international Vilnius conference [and] EURO-mini conference "Knowledge-based technologies and OR methodologies for decisions of sustainable development" (KORSD-2009) : September 30 - October 3, 2009, Vilnius, Lithuania. Vilnius : Technika, 2009. ISBN 9789955284826. P. 427-432. Prieiga per internetą: &lt;http://www.vgtu.lt/leidiniai/leidykla/KORSD_2009/Pages/13/427-432.htm&gt;.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</si>
  <si>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Kurilov, Jevgenij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Sėrikovienė, Silvija</t>
    </r>
    <r>
      <rPr>
        <sz val="9"/>
        <color theme="1"/>
        <rFont val="Calibri"/>
        <family val="2"/>
        <charset val="186"/>
        <scheme val="minor"/>
      </rPr>
      <t>]. Application of optimization methods in learning software packages personalization tasks / Eugenijus Kurilovas, Silvija Serikoviene // 5th international Vilnius conference [and] EURO-mini conference "Knowledge-based technologies and OR methodologies for decisions of sustainable development" (KORSD-2009) : September 30 - October 3, 2009, Vilnius, Lithuania. Vilnius : Technika, 2009. ISBN 9789955284826. P. 433-438. Prieiga per internetą: &lt;http://www.vgtu.lt/leidiniai/leidykla/KORSD_2009/Pages/13/433-438.htm&gt;.</t>
    </r>
  </si>
  <si>
    <r>
      <t>Pupeikienė, Lina; [</t>
    </r>
    <r>
      <rPr>
        <b/>
        <sz val="9"/>
        <color theme="1"/>
        <rFont val="Calibri"/>
        <family val="2"/>
        <charset val="186"/>
        <scheme val="minor"/>
      </rPr>
      <t>Kurilov, Jevgenij</t>
    </r>
    <r>
      <rPr>
        <sz val="9"/>
        <color theme="1"/>
        <rFont val="Calibri"/>
        <family val="2"/>
        <charset val="186"/>
        <scheme val="minor"/>
      </rPr>
      <t>]. Application of optimization methods in profiled school scheduling / Lina Pupeikiene, Eugenijus Kurilovas // 5th international Vilnius conference [and] EURO-mini conference "Knowledge-based technologies and OR methodologies for decisions of sustainable development" (KORSD-2009) : September 30 - October 3, 2009, Vilnius, Lithuania. Vilnius : Technika, 2009. ISBN 9789955284826. P. 439-444. Prieiga per internetą: &lt;http://www.vgtu.lt/leidiniai/leidykla/KORSD_2009/Pages/13/439-444.htm&gt;.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</si>
  <si>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Bartkutė-Norkūnienė, Vaida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Application of order statistics to termination of stochastic approximation / Vaida Bartkute, Leonidas Sakalauskas // The XIIIth international conference "Applied stochastic models and data analysis" ASMDA-2009 : selected papers. Vilnius: Technika, 2009. ISBN 9789955284635. P. 418-421. Prieiga per internetą: &lt;http://www.vgtu.lt/leidiniai/leidykla/ASMDA_2009/18/18-101.htm&gt;.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</si>
  <si>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Filatovas, Ernestas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Kurasova, Olga</t>
    </r>
    <r>
      <rPr>
        <sz val="9"/>
        <color theme="1"/>
        <rFont val="Calibri"/>
        <family val="2"/>
        <charset val="186"/>
        <scheme val="minor"/>
      </rPr>
      <t>]. Decision support system for the optimal selection of feed ingredients / Ernestas Filatovas, Olga Kurasova // 5th international Vilnius conference [and] EURO-mini conference "Knowledge-based technologies and OR methodologies for decisions of sustainable development" (KORSD-2009) : September 30 - October 3, 2009, Vilnius, Lithuania. Vilnius : Technika, 2009. ISBN 9789955284826. P. 58-63. Prieiga per internetą: &lt;http://www.vgtu.lt/leidiniai/leidykla/KORSD_2009/Pages/03/58-63.htm&gt;.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</si>
  <si>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Karbauskaitė, Rasa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]. Dependence of the Laplacian eigenmaps method and its modification on the parameters / Rasa Karbauskaitė, Gintautas Dzemyda // The XIIIth international conference "Applied stochastic models and data analysis" ASMDA-2009 : selected papers. Vilnius: Technika, 2009. ISBN 9789955284635. P. 263-268. Prieiga per internetą: &lt;http://www.vgtu.lt/leidiniai/leidykla/ASMDA_2009/12/12-103.htm&gt;.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</si>
  <si>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Maskeliūnas, Saulius</t>
    </r>
    <r>
      <rPr>
        <sz val="9"/>
        <color theme="1"/>
        <rFont val="Calibri"/>
        <family val="2"/>
        <charset val="186"/>
        <scheme val="minor"/>
      </rPr>
      <t>]; Otas, Alfredas. Development and implementation of information society strategies in Lithuania / Saulius Maskeliūnas, Alfredas Otas // National information society experiences IT STAR : proceedings of the 3rd IT STAR workshop on national information society experiences (NISE 08) : 8 November 2008, Godollo, Hungary. Milan : AICA, 2009. ISBN 8890162023. p. 54-68.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</si>
  <si>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Dzemydienė, Dalė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Dzindzalieta, Ramūnas</t>
    </r>
    <r>
      <rPr>
        <sz val="9"/>
        <color theme="1"/>
        <rFont val="Calibri"/>
        <family val="2"/>
        <charset val="186"/>
        <scheme val="minor"/>
      </rPr>
      <t>]. Development of decision support system for risk evaluation of transportation of dangerous goods using mobile technologies / Dalė Dzemydienė, Ramūnas Dzindzalieta // 5th international Vilnius conference [and] EURO-mini conference "Knowledge-based technologies and OR methodologies for decisions of sustainable development" (KORSD-2009) : September 30 - October 3, 2009, Vilnius, Lithuania. Vilnius : Technika, 2009. ISBN 9789955284826. P. 108-113. Prieiga per internetą: &lt;http://www.vgtu.lt/leidiniai/leidykla/KORSD_2009/Pages/05/108-113.htm&gt;.</t>
    </r>
  </si>
  <si>
    <r>
      <t>Gurevičius, Romualdas; [</t>
    </r>
    <r>
      <rPr>
        <b/>
        <sz val="9"/>
        <color theme="1"/>
        <rFont val="Calibri"/>
        <family val="2"/>
        <charset val="186"/>
        <scheme val="minor"/>
      </rPr>
      <t>Jakimauskas, Gintautas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Empirical Bayesian estimation of small mortality rates / Romualdas Gurevicius, Gintautas Jakimauskas, Leonidas Sakalauskas // 5th international Vilnius conference [and] EURO-mini conference "Knowledge-based technologies and OR methodologies for decisions of sustainable development" (KORSD-2009) : September 30 - October 3, 2009, Vilnius, Lithuania. Vilnius : Technika, 2009. ISBN 9789955284826. P. 290-295. Prieiga per internetą: &lt;http://www.vgtu.lt/leidiniai/leidykla/KORSD_2009/Pages/10/290-295.htm&gt;.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</si>
  <si>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Bartkutė-Norkūnienė, Vaida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Estimation of the three-parameter Weibull distribution with applications to large-scale data sets / Vaida Bartkutė-Norkūnienė, Leonidas Sakalauskas // The XIIIth international conference "Applied stochastic models and data analysis" ASMDA-2009 : selected papers. Vilnius: Technika, 2009. ISBN 9789955284635. P. 144-147. Prieiga per internetą: &lt;http://www.vgtu.lt/leidiniai/leidykla/ASMDA_2009/7/7-101.htm&gt;.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</si>
  <si>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Žilinskas, Antanas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Žilinskas, Julius</t>
    </r>
    <r>
      <rPr>
        <sz val="9"/>
        <color theme="1"/>
        <rFont val="Calibri"/>
        <family val="2"/>
        <charset val="186"/>
        <scheme val="minor"/>
      </rPr>
      <t>]. Global optimization oriented stochastic interval arithmetic / Antanas Žilinskas, Julius Žilinskas // The XIIIth international conference "Applied stochastic models and data analysis" ASMDA-2009 : selected papers. Vilnius: Technika, 2009. ISBN 9789955284635. P. 139-143. Prieiga per internetą: &lt;http://www.vgtu.lt/leidiniai/leidykla/ASMDA_2009/6/6-104.htm&gt;.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</si>
  <si>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Ivanikovas, Sergėjus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Medvedev, Viktor</t>
    </r>
    <r>
      <rPr>
        <sz val="9"/>
        <color theme="1"/>
        <rFont val="Calibri"/>
        <family val="2"/>
        <charset val="186"/>
        <scheme val="minor"/>
      </rPr>
      <t>]. Influence of the neuron activation function on the multidimensional data visualization quality / Sergėjus Ivanikovas, Gintautas Dzemyda, Viktor Medvedev // The XIIIth international conference "Applied stochastic models and data analysis" ASMDA-2009 : selected papers. Vilnius: Technika, 2009. ISBN 9789955284635. P. 299-303. Prieiga per internetą: &lt;http://www.vgtu.lt/leidiniai/leidykla/ASMDA_2009/14/14-101.htm&gt;.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</si>
  <si>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Tankelevičienė, Lina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Dzemydienė, Dalė</t>
    </r>
    <r>
      <rPr>
        <sz val="9"/>
        <color theme="1"/>
        <rFont val="Calibri"/>
        <family val="2"/>
        <charset val="186"/>
        <scheme val="minor"/>
      </rPr>
      <t>]. Integration of ontology in distance learning systems: models, methods and applications / Lina Tankeleviciene, Dale Dzemydiene // CSEDU 2009 : proceedings of the first international conference on computer supported education : Lisboa, Portugal, March 23-26, 2009. Vol. 1. Setubal : INSTICC - Institute for systems and technologies of information, control and communication, 2009. ISBN 9789898111821. P. 355-360.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</si>
  <si>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Kurasova, Olga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Molytė, Alma</t>
    </r>
    <r>
      <rPr>
        <sz val="9"/>
        <color theme="1"/>
        <rFont val="Calibri"/>
        <family val="2"/>
        <charset val="186"/>
        <scheme val="minor"/>
      </rPr>
      <t>]. Investigation of the quality of mapping vectors obtained by quantization methods / Olga Kurasova, Alma Molytė // The XIIIth international conference "Applied stochastic models and data analysis" ASMDA-2009 : selected papers. Vilnius: Technika, 2009. ISBN 9789955284635. P. 269-273. Prieiga per internetą: &lt;http://www.vgtu.lt/leidiniai/leidykla/ASMDA_2009/12/12-104.htm&gt;.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</si>
  <si>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Ringys, Tadas</t>
    </r>
    <r>
      <rPr>
        <sz val="9"/>
        <color theme="1"/>
        <rFont val="Calibri"/>
        <family val="2"/>
        <charset val="186"/>
        <scheme val="minor"/>
      </rPr>
      <t>]; Slivinskas, Vytautas. Lietuvių kalbos balsių natūralaus skambėjimo formantinis modeliavimas / Tadas Ringys, Vytautas Slivinskas // 4-osios tarptautinės konferencijos "Elektros ir valdymo technologijos" straipsnių lietuvių kalba rinkinys Kaunas : Technologija, 2009. ISBN 9789955256687. P. 5-8.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</si>
  <si>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Belovas, Igoris</t>
    </r>
    <r>
      <rPr>
        <sz val="9"/>
        <color theme="1"/>
        <rFont val="Calibri"/>
        <family val="2"/>
        <charset val="186"/>
        <scheme val="minor"/>
      </rPr>
      <t>]; Kabašinskas, Audrius;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MAD approach to the management of the portfolio with stable assets / Igoris Belovas, Audrius Kabašinskas, Leonidas Sakalaukas // The XIIIth international conference "Applied stochastic models and data analysis" ASMDA-2009 : selected papers. Vilnius: Technika, 2009. ISBN 9789955284635. P. 491-496. Prieiga per internetą: &lt;http://www.vgtu.lt/leidiniai/leidykla/ASMDA_2009/22/22-102.htm&gt;.</t>
    </r>
  </si>
  <si>
    <r>
      <t>&lt;vėluojanti&gt;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Parallel adaptation of Monte-Carlo method for stochastic linear programming / Leonidas Sakalauskas // Science and supercomputing in Europe : report 2008. Bologna : CINECA Consorzio Interuniversitario, 2008. ISBN 9788886037228. P. 267-273. Prieiga per internetą: &lt;http://www.hpc-europa.eu/files/SSCinEurope/CD2008/index.html&gt;.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</si>
  <si>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Mačys, Juozas Juvencijus</t>
    </r>
    <r>
      <rPr>
        <sz val="9"/>
        <color theme="1"/>
        <rFont val="Calibri"/>
        <family val="2"/>
        <charset val="186"/>
        <scheme val="minor"/>
      </rPr>
      <t>]. Pirmykščių funkcijų metodas / Juozas Juvencijus Mačys // Matematika ir matematikos dėstymas - 2009 : konferencijos pranešimų medžiaga. Kaunas : Technologija, 2009. ISBN 9789955256540. p. 21-24.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</si>
  <si>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]; Dumskis, Valerijonas. Ponzi modelling of the real estate market / Leonidas Sakalauskas, Valerijonas Dumskis // 5th international Vilnius conference [and] EURO-mini conference "Knowledge-based technologies and OR methodologies for decisions of sustainable development" (KORSD-2009) : September 30 - October 3, 2009, Vilnius, Lithuania. Vilnius : Technika, 2009. ISBN 9789955284826. P. 538-543. Prieiga per internetą: &lt;http://www.vgtu.lt/leidiniai/leidykla/KORSD_2009/Pages/16/538-543.htm&gt;.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</si>
  <si>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Ušpurienė, Ana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Short term cash planning under uncertainty / Ana Ušpurienė, Leonidas Sakalauskas // 5th international Vilnius conference [and] EURO-mini conference "Knowledge-based technologies and OR methodologies for decisions of sustainable development" (KORSD-2009) : September 30 - October 3, 2009, Vilnius, Lithuania. Vilnius : Technika, 2009. ISBN 9789955284826. P. 260-265. Prieiga per internetą: &lt;http://www.vgtu.lt/leidiniai/leidykla/KORSD_2009/Pages/09/260-265.htm&gt;.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</si>
  <si>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Bartkutė-Norkūnienė, Vaida</t>
    </r>
    <r>
      <rPr>
        <sz val="9"/>
        <color theme="1"/>
        <rFont val="Calibri"/>
        <family val="2"/>
        <charset val="186"/>
        <scheme val="minor"/>
      </rPr>
      <t>]. Stochastic approximation to the semi-supervised nonlinear binary classification by SVMs / Vaida Bartkutė-Norkūnienė // The XIIIth international conference "Applied stochastic models and data analysis" ASMDA-2009 : selected papers. Vilnius: Technika, 2009. ISBN 9789955284635. P. 512-516. Prieiga per internetą: &lt;http://www.vgtu.lt/leidiniai/leidykla/ASMDA_2009/23/23-102.htm&gt;.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</si>
  <si>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Kligienė, Stanislava Nerutė</t>
    </r>
    <r>
      <rPr>
        <sz val="9"/>
        <color theme="1"/>
        <rFont val="Calibri"/>
        <family val="2"/>
        <charset val="186"/>
        <scheme val="minor"/>
      </rPr>
      <t>]. Structural model for digital repository quality evaluation in context of usage Nerute, Kligiene // eChallenges e-2009 [Elektroninis išteklius] : 21-23 October 2009, Istanbul, Turkey : proceedings. Istanbul, 2009. ISBN 9781905824137. P. 1-8.</t>
    </r>
  </si>
  <si>
    <r>
      <t>&lt;vėluojanti&gt; [</t>
    </r>
    <r>
      <rPr>
        <b/>
        <sz val="9"/>
        <color theme="1"/>
        <rFont val="Calibri"/>
        <family val="2"/>
        <charset val="186"/>
        <scheme val="minor"/>
      </rPr>
      <t>Bartkutė, Vaida</t>
    </r>
    <r>
      <rPr>
        <sz val="9"/>
        <color theme="1"/>
        <rFont val="Calibri"/>
        <family val="2"/>
        <charset val="186"/>
        <scheme val="minor"/>
      </rPr>
      <t>]. Study of convergence rate of parallel algorithms for large scale stochastic approximation / Vaida Bartkute-Norkuniene // Science and supercomputing in Europe : report 2008. Bologna : CINECA Consorzio Interuniversitario, 2008. ISBN 9788886037228. P. 195-200. Prieiga per internetą: &lt;http://www.hpc-europa.eu/files/SSCinEurope/CD2008/index.html&gt;.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</si>
  <si>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Garliauskas, Algis</t>
    </r>
    <r>
      <rPr>
        <sz val="9"/>
        <color theme="1"/>
        <rFont val="Calibri"/>
        <family val="2"/>
        <charset val="186"/>
        <scheme val="minor"/>
      </rPr>
      <t>]. Sustainable development in junction with quantum physics, ferromagnetism and neuroscience for information communication systems / Algis Garliauskas // 5th international Vilnius conference [and] EURO-mini conference "Knowledge-based technologies and OR methodologies for decisions of sustainable development" (KORSD-2009) : September 30 - October 3, 2009, Vilnius, Lithuania. Vilnius : Technika, 2009. ISBN 9789955284826. P. 37-46. Prieiga per internetą: &lt;http://www.vgtu.lt/leidiniai/leidykla/KORSD_2009/Pages/02/37-46.htm&gt;.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</si>
  <si>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Krapavickaitė, Danutė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Plikusas, Aleksandras Ernestas</t>
    </r>
    <r>
      <rPr>
        <sz val="9"/>
        <color theme="1"/>
        <rFont val="Calibri"/>
        <family val="2"/>
        <charset val="186"/>
        <scheme val="minor"/>
      </rPr>
      <t>]. Teaching the survey sampling theory and methodology in Lithuania / Danutė Krapavickaitė and Aleksandras Plikusas // Baltic-Nordic-Ukrainian summer school on survey statistics : August 23-27, 2009, Kyiv, Ukraine. Kyiv : ТВiМС, 2009. ISBN 9668725026. P. 9-15.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</si>
  <si>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Preidys, Saulius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Virtualaus mokymo aplinkų vartotojų veiksmų vizualizavimas, naudojant mokymosi diagramas Saulius Preidys, Leonidas Sakalauskas // International conference "Innovation and creativity in e-learning" [Elektroninis išteklius] : conference proceedings : 20th of November, 2009, Kaunas, Lithuania. Kaunas : Kaunas university of technology, 2009. ISBN 9789955257363. P. 1-5.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</si>
  <si>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Kurasova, Olga</t>
    </r>
    <r>
      <rPr>
        <sz val="9"/>
        <color theme="1"/>
        <rFont val="Calibri"/>
        <family val="2"/>
        <charset val="186"/>
        <scheme val="minor"/>
      </rPr>
      <t>]. Visualization of support vectors / Olga Kurasova // The XIIIth international conference "Applied stochastic models and data analysis" ASMDA-2009 : selected papers. Vilnius: Technika, 2009. ISBN 9789955284635. P. 522-526. Prieiga per internetą: &lt;http://www.vgtu.lt/leidiniai/leidykla/ASMDA_2009/23/23-104.htm&gt;.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</si>
  <si>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Jukna, Stasys</t>
    </r>
    <r>
      <rPr>
        <sz val="9"/>
        <color theme="1"/>
        <rFont val="Calibri"/>
        <family val="2"/>
        <charset val="186"/>
        <scheme val="minor"/>
      </rPr>
      <t>]. A nondeterministic space-time tradeoff for linear codes / S. Jukna // Information processing letters. ISSN 0020-0190. Vol. 109, Iss. 5 (2009), p. 286-289.</t>
    </r>
  </si>
  <si>
    <r>
      <t>Kabašinskas, Audrius; Rachev, Svetlozar T.;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]; Sun, Wei; [</t>
    </r>
    <r>
      <rPr>
        <b/>
        <sz val="9"/>
        <color theme="1"/>
        <rFont val="Calibri"/>
        <family val="2"/>
        <charset val="186"/>
        <scheme val="minor"/>
      </rPr>
      <t>Belovas, Igoris</t>
    </r>
    <r>
      <rPr>
        <sz val="9"/>
        <color theme="1"/>
        <rFont val="Calibri"/>
        <family val="2"/>
        <charset val="186"/>
        <scheme val="minor"/>
      </rPr>
      <t>]. Alpha-stable paradigm in financial markets / Audrius Kabašinskas ... [et al.] // Journal of computational analysis and applications. ISSN 1521-1398. Vol. 11, no. 4 (2009), p. 641-668.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</si>
  <si>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Manstavičius, Eugenijus</t>
    </r>
    <r>
      <rPr>
        <sz val="9"/>
        <color theme="1"/>
        <rFont val="Calibri"/>
        <family val="2"/>
        <charset val="186"/>
        <scheme val="minor"/>
      </rPr>
      <t>]. An analytic method in probabilistic combinatorics / Eugenijus Manstavičius // Osaka journal of mathematics. ISSN 0030-6126. Vol. 46, no. 1 (2009), p. 273-290.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</si>
  <si>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Šiaulys, Jonas</t>
    </r>
    <r>
      <rPr>
        <sz val="9"/>
        <color theme="1"/>
        <rFont val="Calibri"/>
        <family val="2"/>
        <charset val="186"/>
        <scheme val="minor"/>
      </rPr>
      <t>]. Asymptotic behaviour of the finite-time ruin probability in renewal risk models / Remigijus Leipus and Jonas Šiaulys // Applied stochastic models in business and industry. ISSN 1524-1904. Vol. 25, iss. 3 (2009), p. 309-321.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</si>
  <si>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Bloznelis, Mindaugas</t>
    </r>
    <r>
      <rPr>
        <sz val="9"/>
        <color theme="1"/>
        <rFont val="Calibri"/>
        <family val="2"/>
        <charset val="186"/>
        <scheme val="minor"/>
      </rPr>
      <t>]; Jaworski, J.; Rybarczyk, K.. Component evolution in a secure wireless sensor network / M. Bloznelis, J. Jaworski, K. Rybarczyk // Networks. ISSN 0028-3045. Vol. 53, iss. 1 (2009), p. 19-26. Prieiga per internetą: &lt;http://www3.interscience.wiley.com/journal/119877136/abstract?CRETRY=1&amp;SRETRY=0&gt;.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</si>
  <si>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Ivanauskas, Feliksas</t>
    </r>
    <r>
      <rPr>
        <sz val="9"/>
        <color theme="1"/>
        <rFont val="Calibri"/>
        <family val="2"/>
        <charset val="186"/>
        <scheme val="minor"/>
      </rPr>
      <t>]; Kareiva, Aivaras; Lapcun, Bogdan. Computational modelling of the YAG synthesis / Feliksas Ivanauskas, Aivaras Kareiva and Bogdan Lapcun // Journal of mathematical chemistry. ISSN 0259-9791. Vol. 46, iss. 2 (2009), p. 427-442. Prieiga per internetą: &lt;http://www.springerlink.com/content/2x62014642r6g793/&gt;.</t>
    </r>
  </si>
  <si>
    <r>
      <t>Lavancier, Frédéric; Philippe, Anne; [</t>
    </r>
    <r>
      <rPr>
        <b/>
        <sz val="9"/>
        <color theme="1"/>
        <rFont val="Calibri"/>
        <family val="2"/>
        <charset val="186"/>
        <scheme val="minor"/>
      </rPr>
      <t>Surgailis, Donatas</t>
    </r>
    <r>
      <rPr>
        <sz val="9"/>
        <color theme="1"/>
        <rFont val="Calibri"/>
        <family val="2"/>
        <charset val="186"/>
        <scheme val="minor"/>
      </rPr>
      <t>]. Covariance function of vector self-similar processes / Frédéric Lavancier, Anne Philippe, and Donatas Surgailis // Statistics &amp; probability letters. ISSN 0167-7152. Vol. 79, iss. 23 (2009), p. 2415-2421. Prieiga per internetą: &lt;http://dx.doi.org/10.1016/j.spl.2009.08.015&gt;.</t>
    </r>
  </si>
  <si>
    <r>
      <t>Horváth, Lajos; 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]. Effect of aggregation on estimators in AR(1) sequence / Lajos Horváth and Remigijus Leipus // Test. ISSN 1133-0686. Vol. 18, iss. 3 (2009), p. 546-567. Prieiga per internetą: &lt;http://www.springerlink.com/content/n5818x388367n887/?p=c70abb1b7f164939a42cb7bd6a0665eb&amp;pi=12&gt;.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</si>
  <si>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Mikulevičius,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Pragarauskas, Henrikas</t>
    </r>
    <r>
      <rPr>
        <sz val="9"/>
        <color theme="1"/>
        <rFont val="Calibri"/>
        <family val="2"/>
        <charset val="186"/>
        <scheme val="minor"/>
      </rPr>
      <t>]. On Hölder solutions of the integro-differential Zakai equation / R. Mikulevicius and H. Pragarauskas // Stochastic processes and their applications. ISSN 0304-4149. Vol. 119, iss. 10 (2009), p. 3319-3355. Prieiga per internetą: &lt;http://dx.doi.org/10.1016/j.spa.2009.05.008&gt;.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</si>
  <si>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Jukna, Stasys</t>
    </r>
    <r>
      <rPr>
        <sz val="9"/>
        <color theme="1"/>
        <rFont val="Calibri"/>
        <family val="2"/>
        <charset val="186"/>
        <scheme val="minor"/>
      </rPr>
      <t>]. On set intersection representations of graphs / Stasys Jukna // Journal of graph theory. ISSN 0364-9024. Vol. 61, Iss. 1 (2009), p. 55-75. Prieiga per internetą: &lt;http://www3.interscience.wiley.com/cgi-bin/fulltext/122264694/PDFSTART&gt;.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</si>
  <si>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Bartkutė-Norkūnienė, Vaida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Statistical inferences for termination of Markov type random search algorithms / V. Bartkutė and L. Sakalauskas // Journal of optimization theory and applications. ISSN 0022-3239. Vol. 141, Iss. 3 (2009), p. 475-493. Prieiga per internetą: &lt;http://www.springerlink.com/content/g4q5j27522305g2m/&gt;.</t>
    </r>
  </si>
  <si>
    <r>
      <t>Koul, Hira L.; [</t>
    </r>
    <r>
      <rPr>
        <b/>
        <sz val="9"/>
        <color theme="1"/>
        <rFont val="Calibri"/>
        <family val="2"/>
        <charset val="186"/>
        <scheme val="minor"/>
      </rPr>
      <t>Surgailis, Donatas</t>
    </r>
    <r>
      <rPr>
        <sz val="9"/>
        <color theme="1"/>
        <rFont val="Calibri"/>
        <family val="2"/>
        <charset val="186"/>
        <scheme val="minor"/>
      </rPr>
      <t>]. Testing of a sub-hypothesis in linear regression models with long memory errors and deterministic design / Hira L. Koul, Donatas Surgailis // Journal of statistical planning and inference. ISSN 0378-3758. Vol. 139, Iss. 8 (2009), p. 2715-2730. Prieiga per internetą: &lt;http://dx.doi.org/10.1016/j.jspi.2008.12.011&gt;.</t>
    </r>
  </si>
  <si>
    <r>
      <t>Rünstler, Gerhard; Barhoumi, K.; Benk, S.; Cristadoro, R.; Reijer, A. Den; [</t>
    </r>
    <r>
      <rPr>
        <b/>
        <sz val="9"/>
        <color theme="1"/>
        <rFont val="Calibri"/>
        <family val="2"/>
        <charset val="186"/>
        <scheme val="minor"/>
      </rPr>
      <t>Jakaitienė, Audronė</t>
    </r>
    <r>
      <rPr>
        <sz val="9"/>
        <color theme="1"/>
        <rFont val="Calibri"/>
        <family val="2"/>
        <charset val="186"/>
        <scheme val="minor"/>
      </rPr>
      <t>]; Jelonek, P.; Rua, A.; Ruth, K.; Nieuwenhuyze, C. van. Short-term forecasting of GDP using large datasets: a pseudo real-time forecast evaluation exercise / G. Rünstler ... [et al.] // Journal of forecasting. ISSN 0277-6693. Vol. 28, iss. 7 (2009), p. 595-611. Prieiga per internetą: &lt;http://www3.interscience.wiley.com/journal/122262698/abstract&gt;.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</si>
  <si>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Sapagovas, Mifodijus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Štikonienė, Olga</t>
    </r>
    <r>
      <rPr>
        <sz val="9"/>
        <color theme="1"/>
        <rFont val="Calibri"/>
        <family val="2"/>
        <charset val="186"/>
        <scheme val="minor"/>
      </rPr>
      <t>]. A fourth-order alternating-direction method for difference schemes with nonlocal condition / M. Sapagovas and O. Štikonienė // Lithuanian mathematical journal. ISSN 0363-1672. Vol. 49, no. 3 (2009), p. 309-317. Prieiga per internetą: &lt;http://www.springerlink.com/content/9p4j287232r71n60/&gt;.</t>
    </r>
  </si>
  <si>
    <r>
      <t>Kočetova, Jelena; 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Šiaulys, Jonas</t>
    </r>
    <r>
      <rPr>
        <sz val="9"/>
        <color theme="1"/>
        <rFont val="Calibri"/>
        <family val="2"/>
        <charset val="186"/>
        <scheme val="minor"/>
      </rPr>
      <t>]. A property of the renewal counting process with application to the finite-time ruin probability / J. Kočetova, R. Leipus and J. Šiaulys // Lithuanian mathematical journal. ISSN 0363-1672. Vol. 49, no. 1 (2009), p. 55-61. Prieiga per internetą: &lt;http://dx.doi.org/10.1007/s10986-009-9032-1&gt;.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</si>
  <si>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Vaičiulis, Marijus</t>
    </r>
    <r>
      <rPr>
        <sz val="9"/>
        <color theme="1"/>
        <rFont val="Calibri"/>
        <family val="2"/>
        <charset val="186"/>
        <scheme val="minor"/>
      </rPr>
      <t>]. An estimator of the tail index based on increment ratio statistics / M. Vaičiulis // Lithuanian mathematical journal. ISSN 0363-1672. Vol. 49, no. 2 (2009), p. 222-233. Prieiga per internetą: &lt;http://www.springerlink.com/content/4388079545358pn2/&gt;.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</si>
  <si>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Norvidas, Saulius</t>
    </r>
    <r>
      <rPr>
        <sz val="9"/>
        <color theme="1"/>
        <rFont val="Calibri"/>
        <family val="2"/>
        <charset val="186"/>
        <scheme val="minor"/>
      </rPr>
      <t>]. Approximation of bandlimited functions by finite exponential sums / S. Norvidas // Lithuanian mathematical journal. ISSN 0363-1672. Vol. 49, no. 2 (2009), p. 185-189. Prieiga per internetą: &lt;http://www.springerlink.com/content/k37278122rlj67n3/&gt;.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</si>
  <si>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Bentkus, Vidmantas Kastytis</t>
    </r>
    <r>
      <rPr>
        <sz val="9"/>
        <color theme="1"/>
        <rFont val="Calibri"/>
        <family val="2"/>
        <charset val="186"/>
        <scheme val="minor"/>
      </rPr>
      <t>]. Asymptotic expansions and convergence rates for Euler’s approximations of semigroups / V. Bentkus // Lithuanian mathematical journal. ISSN 0363-1672. Vol. 49, no. 2 (2009), p. 140-157. Prieiga per internetą: &lt;http://www.springerlink.com/content/274346p736001524/&gt;.</t>
    </r>
  </si>
  <si>
    <r>
      <t>Yang, Y.; Wang, Y.; [</t>
    </r>
    <r>
      <rPr>
        <b/>
        <sz val="9"/>
        <color theme="1"/>
        <rFont val="Calibri"/>
        <family val="2"/>
        <charset val="186"/>
        <scheme val="minor"/>
      </rPr>
      <t>Leipus,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Šiaulys, Jonas</t>
    </r>
    <r>
      <rPr>
        <sz val="9"/>
        <color theme="1"/>
        <rFont val="Calibri"/>
        <family val="2"/>
        <charset val="186"/>
        <scheme val="minor"/>
      </rPr>
      <t>]. Asymptotics for tail probability of total claim amount with negatively dependent claim sizes and its applications / Y. Yang ... [et al.] // Lithuanian mathematical journal. ISSN 0363-1672. Vol. 49, no. 3 (2009), p. 337-352. Prieiga per internetą: &lt;http://www.springerlink.com/content/e484284u7574r066/&gt;.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</si>
  <si>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Andrikonis, Julius</t>
    </r>
    <r>
      <rPr>
        <sz val="9"/>
        <color theme="1"/>
        <rFont val="Calibri"/>
        <family val="2"/>
        <charset val="186"/>
        <scheme val="minor"/>
      </rPr>
      <t>]. Cut elimination for S4_n and K4_n with the central agent axiom / J. Andrikonis // Lithuanian mathematical journal. ISSN 0363-1672. Vol. 49, no. 2 (2009), p. 123-139. Prieiga per internetą: &lt;http://www.springerlink.com/content/r02747px7386kmp8/&gt;.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</si>
  <si>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Roman, Svetlana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Štikonas, Artūras</t>
    </r>
    <r>
      <rPr>
        <sz val="9"/>
        <color theme="1"/>
        <rFont val="Calibri"/>
        <family val="2"/>
        <charset val="186"/>
        <scheme val="minor"/>
      </rPr>
      <t>]. Green’s functions for stationary problems with nonlocal boundary conditions / S. Roman and A. Štikonas // Lithuanian mathematical journal. ISSN 0363-1672. Vol. 49, no. 2 (2009), p. 190-202. Prieiga per internetą: &lt;http://www.springerlink.com/content/h2157010j2031208/&gt;.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</si>
  <si>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Rutkauskas, Stasys</t>
    </r>
    <r>
      <rPr>
        <sz val="9"/>
        <color theme="1"/>
        <rFont val="Calibri"/>
        <family val="2"/>
        <charset val="186"/>
        <scheme val="minor"/>
      </rPr>
      <t>]. On certain modified boundary value problems for ordinary differential equations with irregular singularity / S. Rutkauskas // Lithuanian mathematical journal. ISSN 0363-1672. Vol. 49, no. 1 (2009), p. 109-121. Prieiga per internetą: &lt;http://dx.doi.org/10.1007/s10986-009-9031-2&gt;.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</si>
  <si>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Sunklodas, Jonas Kazys</t>
    </r>
    <r>
      <rPr>
        <sz val="9"/>
        <color theme="1"/>
        <rFont val="Calibri"/>
        <family val="2"/>
        <charset val="186"/>
        <scheme val="minor"/>
      </rPr>
      <t>]. On the rate of convergence of L_p norms in the CLT for Poisson and gamma random variables / J. Sunklodas // Lithuanian mathematical journal. ISSN 0363-1672. Vol. 49, no. 2 (2009), p. 216-221. Prieiga per internetą: &lt;http://www.springerlink.com/content/3w1067n350t36678/&gt;.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</si>
  <si>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Kubilius, Kęstutis</t>
    </r>
    <r>
      <rPr>
        <sz val="9"/>
        <color theme="1"/>
        <rFont val="Calibri"/>
        <family val="2"/>
        <charset val="186"/>
        <scheme val="minor"/>
      </rPr>
      <t>]. On tightness of solutions of stochastic integral equations driven by p-semimartingales / K. Kubilius // Lithuanian mathematical journal. ISSN 0363-1672. Vol. 49, no. 3 (2009), p. 271-286. Prieiga per internetą: &lt;http://www.springerlink.com/content/p8l5l023382q463v/&gt;.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</si>
  <si>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Vilkienė, Monika</t>
    </r>
    <r>
      <rPr>
        <sz val="9"/>
        <color theme="1"/>
        <rFont val="Calibri"/>
        <family val="2"/>
        <charset val="186"/>
        <scheme val="minor"/>
      </rPr>
      <t>]. Optimal convergence rate for Yosida approximations of bounded holomorphic semigroups / M. Vilkienė // Lithuanian mathematical journal. ISSN 0363-1672. Vol. 49, no. 2 (2009), p. 234-239. Prieiga per internetą: &lt;http://www.springerlink.com/content/12rk2k13244086v2/&gt;.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</si>
  <si>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Laurinčikas, Antanas</t>
    </r>
    <r>
      <rPr>
        <sz val="9"/>
        <color theme="1"/>
        <rFont val="Calibri"/>
        <family val="2"/>
        <charset val="186"/>
        <scheme val="minor"/>
      </rPr>
      <t>]; Misevičius, Gintautas. Value distribution of the Lerch zeta-function with algebraic irrational parameter. IV / A. Laurinčikas and G. Misevičius // Lithuanian mathematical journal. ISSN 0363-1672. Vol. 49, no. 2 (2009), p. 175-184. Prieiga per internetą: &lt;http://www.springerlink.com/content/98l2r2j3790p6200/&gt;.</t>
    </r>
  </si>
  <si>
    <r>
      <t>Lekas, Raimundas; Jakuška, Povilas; Kriščiukaitis, Algimantas; Veikutis, Vincentas; [</t>
    </r>
    <r>
      <rPr>
        <b/>
        <sz val="9"/>
        <color theme="1"/>
        <rFont val="Calibri"/>
        <family val="2"/>
        <charset val="186"/>
        <scheme val="minor"/>
      </rPr>
      <t>Dzemyda, Gintautas</t>
    </r>
    <r>
      <rPr>
        <sz val="9"/>
        <color theme="1"/>
        <rFont val="Calibri"/>
        <family val="2"/>
        <charset val="186"/>
        <scheme val="minor"/>
      </rPr>
      <t>]; Mickevičius, Tomas; Morkūnaitė, Kristina; Vilkė, Alina; [</t>
    </r>
    <r>
      <rPr>
        <b/>
        <sz val="9"/>
        <color theme="1"/>
        <rFont val="Calibri"/>
        <family val="2"/>
        <charset val="186"/>
        <scheme val="minor"/>
      </rPr>
      <t>Treigys, Povilas</t>
    </r>
    <r>
      <rPr>
        <sz val="9"/>
        <color theme="1"/>
        <rFont val="Calibri"/>
        <family val="2"/>
        <charset val="186"/>
        <scheme val="minor"/>
      </rPr>
      <t>]; Civinskienė, Genuvaitė; Andriuškevičius, Jonas; Vanagas, Tomas; Skauminas, Kęstutis; Bernatonienė, Jurga. Monitoring changes in heart tissue temperature and evaluation of graft function after coronary artery bypass grafting surgery / Raimundas Lekas ... [et al] // Medicina. ISSN 1010-660X. T. 45, Nr. 3 (2009), p. 221-225. Prieiga per internetą: &lt;http://medicina.kmu.lt/0903/0903-08e.pdf&gt;.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</si>
  <si>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Štikonas, Artūras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Štikonienė, Olga</t>
    </r>
    <r>
      <rPr>
        <sz val="9"/>
        <color theme="1"/>
        <rFont val="Calibri"/>
        <family val="2"/>
        <charset val="186"/>
        <scheme val="minor"/>
      </rPr>
      <t>]. Characteristic functions for Sturm-Liouville problems with nonlocal boundary conditions / : A. Štikonas and O. Štikonienė // Mathematical modelling and analysis. ISSN 1392-6292. Vol. 14, no. 2 (2009), p. 229-246. Prieiga per internetą: &lt;http://inga.vgtu.lt/~art/k_m14_fileslist.php?key_m=1547&gt;.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</si>
  <si>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Žilinskas, Julius</t>
    </r>
    <r>
      <rPr>
        <sz val="9"/>
        <color theme="1"/>
        <rFont val="Calibri"/>
        <family val="2"/>
        <charset val="186"/>
        <scheme val="minor"/>
      </rPr>
      <t>]. Multidimensional scaling with city-block distances based on combinatorial optimization and systems of linear equations / J. Žilinskas // Mathematical modelling and analysis. ISSN 1392-6292. Vol. 14, no. 2 (2009), p. 259-270. Prieiga per internetą: &lt;http://inga.vgtu.lt/~art/k_m14_fileslist.php?key_m=1398&gt;.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</si>
  <si>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Paulavičius, Remigijus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Žilinskas, Julius</t>
    </r>
    <r>
      <rPr>
        <sz val="9"/>
        <color theme="1"/>
        <rFont val="Calibri"/>
        <family val="2"/>
        <charset val="186"/>
        <scheme val="minor"/>
      </rPr>
      <t>]. Global optimization using the branch-and-bound algorithm with a combination of Lipschitz bounds over simplices / Remigijus Paulavičius, Julius Žilinskas // Technological and economic development of economy. ISSN 1392-8619. Vol. 15, no. 2 (2009), p. 310-325. Prieiga per internetą: &lt;http://www.tede.vgtu.lt/lt/3/NR/PUB/15701&gt;.</t>
    </r>
  </si>
  <si>
    <r>
      <t>Petkus, Tomas; [</t>
    </r>
    <r>
      <rPr>
        <b/>
        <sz val="9"/>
        <color theme="1"/>
        <rFont val="Calibri"/>
        <family val="2"/>
        <charset val="186"/>
        <scheme val="minor"/>
      </rPr>
      <t>Filatovas, Ernestas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Kurasova, Olga</t>
    </r>
    <r>
      <rPr>
        <sz val="9"/>
        <color theme="1"/>
        <rFont val="Calibri"/>
        <family val="2"/>
        <charset val="186"/>
        <scheme val="minor"/>
      </rPr>
      <t>]. Investigation of human factors while solving multiple criteria optimization problems in computer network / Tomas Petkus, Ernestas Filatovas, Olga Kurasova // Technological and economic development of economy. ISSN 1392-8619. Vol. 15, no. 3 (2009), p. 464-479. Prieiga per internetą: &lt;http://www.tede.vgtu.lt/lt/3/NR/PUB/17424&gt;.</t>
    </r>
  </si>
  <si>
    <r>
      <t>Dzemydienė, Dalė; [</t>
    </r>
    <r>
      <rPr>
        <b/>
        <sz val="9"/>
        <color theme="1"/>
        <rFont val="Calibri"/>
        <family val="2"/>
        <charset val="186"/>
        <scheme val="minor"/>
      </rPr>
      <t>Tankelevičienė, Lina</t>
    </r>
    <r>
      <rPr>
        <sz val="9"/>
        <color theme="1"/>
        <rFont val="Calibri"/>
        <family val="2"/>
        <charset val="186"/>
        <scheme val="minor"/>
      </rPr>
      <t>]. Multi-layered knowledge-based architecture of the adaptable distance learning system / Dalė Dzemydienė, Lina Tankelevičienė // Technological and economic development of economy. ISSN 1392-8619. Vol. 15, no. 2 (2009), p. 229-244. Prieiga per internetą: &lt;http://www.tede.vgtu.lt/lt/3/NR/PUB/15696&gt;.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</si>
  <si>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]; Zavadskas, Edmundas Kazimieras. Optimization and intelligent decisions / Leonidas Sakalauskas, Edmundas Kazimieras Zavadskas // Technological and economic development of economy. ISSN 1392-8619. Vol. 15, no. 2 (2009), p. 189-196. Prieiga per internetą: &lt;http://www.tede.vgtu.lt/lt/3/NR/PUB/15693&gt;.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</si>
  <si>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Bakšys, Donatas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Sakalauskas, Leonidas</t>
    </r>
    <r>
      <rPr>
        <sz val="9"/>
        <color theme="1"/>
        <rFont val="Calibri"/>
        <family val="2"/>
        <charset val="186"/>
        <scheme val="minor"/>
      </rPr>
      <t>]. Simulation of automated real-time gross interbank settlement / Donatas Bakšys, Leonidas Sakalauskas // Technological and economic development of economy. ISSN 1392-8619. Vol. 15, no. 1 (2009), p. 125-135. Prieiga per internetą: &lt;http://www.tede.vgtu.lt/upload/ukis_zurn/2009_nr_01_baksys_sakalauskas_new.pdf&gt;.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</si>
  <si>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Saulevičius, Donatas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Telksnys, Adolfas Laimutis</t>
    </r>
    <r>
      <rPr>
        <sz val="9"/>
        <color theme="1"/>
        <rFont val="Calibri"/>
        <family val="2"/>
        <charset val="186"/>
        <scheme val="minor"/>
      </rPr>
      <t>]. Analysis of a self-formation process of semiconductor elements / Donatas Saulevičius, Laimutis Telksnys // Information technology and control. ISSN 1392-124X. Vol. 38, no. 1 (2009), p. 14-20. Prieiga per internetą: &lt;http://itc.ktu.lt/itc381/Saulev381.pdf&gt;.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</si>
  <si>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Laurinčiukaitė, Sigita</t>
    </r>
    <r>
      <rPr>
        <sz val="9"/>
        <color theme="1"/>
        <rFont val="Calibri"/>
        <family val="2"/>
        <charset val="186"/>
        <scheme val="minor"/>
      </rPr>
      <t>]; Filipovič, Mark; [</t>
    </r>
    <r>
      <rPr>
        <b/>
        <sz val="9"/>
        <color theme="1"/>
        <rFont val="Calibri"/>
        <family val="2"/>
        <charset val="186"/>
        <scheme val="minor"/>
      </rPr>
      <t>Telksnys, Adolfas Laimutis</t>
    </r>
    <r>
      <rPr>
        <sz val="9"/>
        <color theme="1"/>
        <rFont val="Calibri"/>
        <family val="2"/>
        <charset val="186"/>
        <scheme val="minor"/>
      </rPr>
      <t>]. Lithuanian continuous speech corpus LRN 1: an improvement / Sigita Laurinčiukaitė, Mark Filipovič, Laimutis Telksnys // Information technology and control. ISSN 1392-124X. Vol. 38, no. 3 (2009), p. 203-207. Prieiga per internetą: &lt;http://itc.ktu.lt/itc383/Laurinc383.pdf&gt;.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</si>
  <si>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Saulevičius, Donatas</t>
    </r>
    <r>
      <rPr>
        <sz val="9"/>
        <color theme="1"/>
        <rFont val="Calibri"/>
        <family val="2"/>
        <charset val="186"/>
        <scheme val="minor"/>
      </rPr>
      <t>]; [</t>
    </r>
    <r>
      <rPr>
        <b/>
        <sz val="9"/>
        <color theme="1"/>
        <rFont val="Calibri"/>
        <family val="2"/>
        <charset val="186"/>
        <scheme val="minor"/>
      </rPr>
      <t>Leonas, L.</t>
    </r>
    <r>
      <rPr>
        <sz val="9"/>
        <color theme="1"/>
        <rFont val="Calibri"/>
        <family val="2"/>
        <charset val="186"/>
        <scheme val="minor"/>
      </rPr>
      <t>]. Semiconductor elements self-formation based on qualitative spatial reasoning / D. Saulevičius, L. Leonas // Elektronika ir elektrotechnika. ISSN 1392-1215. 2009, Nr. 1 (89), p. 15-20. Prieiga per internetą: &lt;http://www.ktu.lt/lt/mokslas/zurnalai/elektros_z/z89/03__ISSN_1392-1215_Semiconductor%20Elements%20Self-formation%20based%20on%20Qualitative%20Spatial%20Reasoning.pdf&gt;.</t>
    </r>
  </si>
  <si>
    <r>
      <t>[</t>
    </r>
    <r>
      <rPr>
        <b/>
        <sz val="9"/>
        <color theme="1"/>
        <rFont val="Calibri"/>
        <family val="2"/>
        <charset val="186"/>
        <scheme val="minor"/>
      </rPr>
      <t>Pupeikis, Rimantas</t>
    </r>
    <r>
      <rPr>
        <sz val="9"/>
        <color theme="1"/>
        <rFont val="Calibri"/>
        <family val="2"/>
        <charset val="186"/>
        <scheme val="minor"/>
      </rPr>
      <t>]. On a parameter adaptive self-organizing system with the minimum variance control law in the presence of large outliers in observations / Rimantas Pupeikis // Information technology and control. ISSN 1392-124X. Vol. 38, no.4 (2009), p. 294-300. Prieiga per internetą: &lt;http://itc.ktu.lt/itc384/Pupeikis384.pdf&gt;.</t>
    </r>
  </si>
  <si>
    <t>1521-1398</t>
  </si>
  <si>
    <t>Applied stochastic models in business and industry</t>
  </si>
  <si>
    <t>1524-1904 </t>
  </si>
  <si>
    <t>0028-3045 </t>
  </si>
  <si>
    <t>0259-9791</t>
  </si>
  <si>
    <t>Journal of mathematical chemistry</t>
  </si>
  <si>
    <t>0167-7152 </t>
  </si>
  <si>
    <t>Test</t>
  </si>
  <si>
    <t>1133-0686 </t>
  </si>
  <si>
    <t>Stochastic processes and their applications</t>
  </si>
  <si>
    <t>1061-3773</t>
  </si>
  <si>
    <t>0022-3239 </t>
  </si>
  <si>
    <t>0378-3758</t>
  </si>
  <si>
    <t>Information technology and control</t>
  </si>
  <si>
    <t>1392-124X </t>
  </si>
  <si>
    <t>Elektronika ir elektrotechnika</t>
  </si>
  <si>
    <t>1392-1215</t>
  </si>
  <si>
    <t>0304-4149</t>
  </si>
  <si>
    <t>0030-6126</t>
  </si>
  <si>
    <t>0868-4952</t>
  </si>
  <si>
    <t>0020-0190 </t>
  </si>
  <si>
    <t>0955-792X</t>
  </si>
  <si>
    <t>Mikulevičius Remigijus</t>
  </si>
  <si>
    <t>Pragarauskas Henrikas</t>
  </si>
  <si>
    <t>Bartkutė-Norkūnienė Vaida</t>
  </si>
  <si>
    <t>Saulevičius Donatas</t>
  </si>
  <si>
    <t>Laurinčiukaitė Sigita</t>
  </si>
  <si>
    <t xml:space="preserve">Telksnys Adolfas Laimutis </t>
  </si>
  <si>
    <t xml:space="preserve">Dagys Viktoras </t>
  </si>
  <si>
    <t xml:space="preserve">Skūpas Bronius </t>
  </si>
  <si>
    <t>Baskas Antanas</t>
  </si>
  <si>
    <t>Rudzkis Rimantas</t>
  </si>
  <si>
    <t>H03</t>
  </si>
  <si>
    <t>Leonas Liudas</t>
  </si>
  <si>
    <t>Vardas</t>
  </si>
  <si>
    <t>Pavardė</t>
  </si>
  <si>
    <t>Julius</t>
  </si>
  <si>
    <t>Lina</t>
  </si>
  <si>
    <t>Donatas</t>
  </si>
  <si>
    <t>Romas</t>
  </si>
  <si>
    <t>Vaida</t>
  </si>
  <si>
    <t>Antanas</t>
  </si>
  <si>
    <t>Igoris</t>
  </si>
  <si>
    <t>Vidmantas Kastytis</t>
  </si>
  <si>
    <t>Jérémy</t>
  </si>
  <si>
    <t>Mindaugas</t>
  </si>
  <si>
    <t>Albertas</t>
  </si>
  <si>
    <t>Valentina</t>
  </si>
  <si>
    <t>Viktoras</t>
  </si>
  <si>
    <t>Paulius</t>
  </si>
  <si>
    <t>Artūras</t>
  </si>
  <si>
    <t>Gintautas</t>
  </si>
  <si>
    <t>Dalė</t>
  </si>
  <si>
    <t>Ramūnas</t>
  </si>
  <si>
    <t>Ernestas</t>
  </si>
  <si>
    <t>Algis</t>
  </si>
  <si>
    <t>Aleksandr</t>
  </si>
  <si>
    <t>Feliksas</t>
  </si>
  <si>
    <t>Sergėjus</t>
  </si>
  <si>
    <t>Audronė</t>
  </si>
  <si>
    <t>Tatjana</t>
  </si>
  <si>
    <t>Stasys</t>
  </si>
  <si>
    <t>Liudvikas</t>
  </si>
  <si>
    <t>Rasa</t>
  </si>
  <si>
    <t>Jaunius</t>
  </si>
  <si>
    <t>Kazys</t>
  </si>
  <si>
    <t>Vytautas</t>
  </si>
  <si>
    <t>Stanislava Nerutė</t>
  </si>
  <si>
    <t>Danutė</t>
  </si>
  <si>
    <t>Svetlana</t>
  </si>
  <si>
    <t>Kęstutis</t>
  </si>
  <si>
    <t>Olga</t>
  </si>
  <si>
    <t>Jevgenij</t>
  </si>
  <si>
    <t>Sigita</t>
  </si>
  <si>
    <t>Remigijus</t>
  </si>
  <si>
    <t>Liudas</t>
  </si>
  <si>
    <t>Antanas Leonas</t>
  </si>
  <si>
    <t>Joana</t>
  </si>
  <si>
    <t>Aušra</t>
  </si>
  <si>
    <t>Juozas Juvencijus</t>
  </si>
  <si>
    <t>Eugenijus</t>
  </si>
  <si>
    <t>Saulius</t>
  </si>
  <si>
    <t>Viktor</t>
  </si>
  <si>
    <t>Jonas</t>
  </si>
  <si>
    <t>Alma</t>
  </si>
  <si>
    <t>Evaldas</t>
  </si>
  <si>
    <t>Laima</t>
  </si>
  <si>
    <t>Aleksandras Ernestas</t>
  </si>
  <si>
    <t>Aida</t>
  </si>
  <si>
    <t>Regimantas</t>
  </si>
  <si>
    <t>Julija</t>
  </si>
  <si>
    <t>Henrikas</t>
  </si>
  <si>
    <t>Rimantas</t>
  </si>
  <si>
    <t>Alfredas</t>
  </si>
  <si>
    <t>Živilė</t>
  </si>
  <si>
    <t>Laura</t>
  </si>
  <si>
    <t>Tadas</t>
  </si>
  <si>
    <t>Leonidas</t>
  </si>
  <si>
    <t>Mifodijus</t>
  </si>
  <si>
    <t>Silvija</t>
  </si>
  <si>
    <t>Bronius</t>
  </si>
  <si>
    <t>Jūratė</t>
  </si>
  <si>
    <t>Jonas Kazys</t>
  </si>
  <si>
    <t>Jurgis</t>
  </si>
  <si>
    <t>Adolfas Laimutis</t>
  </si>
  <si>
    <t>Povilas</t>
  </si>
  <si>
    <t>Ana</t>
  </si>
  <si>
    <t>Marijus</t>
  </si>
  <si>
    <t>Monika</t>
  </si>
  <si>
    <t>Aidas</t>
  </si>
  <si>
    <t>Inga</t>
  </si>
  <si>
    <t>Andrikonis</t>
  </si>
  <si>
    <t>Bagušytė</t>
  </si>
  <si>
    <t>Bakšys</t>
  </si>
  <si>
    <t>Baronas</t>
  </si>
  <si>
    <t>Bartkutė</t>
  </si>
  <si>
    <t>Bartkutė-Norkūnienė</t>
  </si>
  <si>
    <t>Baskas</t>
  </si>
  <si>
    <t>Belovas</t>
  </si>
  <si>
    <t>Bentkus</t>
  </si>
  <si>
    <t>Besson</t>
  </si>
  <si>
    <t>Bloznelis</t>
  </si>
  <si>
    <t>Čaplinskas</t>
  </si>
  <si>
    <t>Dagienė</t>
  </si>
  <si>
    <t>Dagys</t>
  </si>
  <si>
    <t>Drungilas</t>
  </si>
  <si>
    <t>Dubickas</t>
  </si>
  <si>
    <t>Dzemyda</t>
  </si>
  <si>
    <t>Dzemydienė</t>
  </si>
  <si>
    <t>Dzindzalieta</t>
  </si>
  <si>
    <t>Filatovas</t>
  </si>
  <si>
    <t>Garliauskas</t>
  </si>
  <si>
    <t>Greibus</t>
  </si>
  <si>
    <t>Grigas</t>
  </si>
  <si>
    <t>Igumenov</t>
  </si>
  <si>
    <t>Ivanauskas</t>
  </si>
  <si>
    <t>Ivanikovas</t>
  </si>
  <si>
    <t>Jakaitienė</t>
  </si>
  <si>
    <t>Jakimauskas</t>
  </si>
  <si>
    <t>Jevsikova</t>
  </si>
  <si>
    <t>Jukna</t>
  </si>
  <si>
    <t>Juodis</t>
  </si>
  <si>
    <t>Kaklauskas</t>
  </si>
  <si>
    <t>Karbauskaitė</t>
  </si>
  <si>
    <t>Kazlauskas</t>
  </si>
  <si>
    <t>Kleiza</t>
  </si>
  <si>
    <t>Kligienė</t>
  </si>
  <si>
    <t>Krapavickaitė</t>
  </si>
  <si>
    <t>Kubilinskienė</t>
  </si>
  <si>
    <t>Kubilius</t>
  </si>
  <si>
    <t>Kurasova</t>
  </si>
  <si>
    <t>Kurilov</t>
  </si>
  <si>
    <t>Laurinčikas</t>
  </si>
  <si>
    <t>Laurinčiukaitė</t>
  </si>
  <si>
    <t>Leipus</t>
  </si>
  <si>
    <t>Leonas</t>
  </si>
  <si>
    <t>Lipeika</t>
  </si>
  <si>
    <t>Lipeikienė</t>
  </si>
  <si>
    <t>Lupeikienė</t>
  </si>
  <si>
    <t>Mackutė-Varoneckienė</t>
  </si>
  <si>
    <t>Mačys</t>
  </si>
  <si>
    <t>Manstavičius</t>
  </si>
  <si>
    <t>Maskeliūnas</t>
  </si>
  <si>
    <t>Medvedev</t>
  </si>
  <si>
    <t>Mikulevičius</t>
  </si>
  <si>
    <t>Minkevičius</t>
  </si>
  <si>
    <t>Mockus</t>
  </si>
  <si>
    <t>Molytė</t>
  </si>
  <si>
    <t>Norvidas</t>
  </si>
  <si>
    <t>Ožeraitis</t>
  </si>
  <si>
    <t>Paliulionienė</t>
  </si>
  <si>
    <t>Paliulionis</t>
  </si>
  <si>
    <t>Paškevičiūtė</t>
  </si>
  <si>
    <t>Paulavičius</t>
  </si>
  <si>
    <t>Pedzevičienė</t>
  </si>
  <si>
    <t>Plikusas</t>
  </si>
  <si>
    <t>Pliuškevičienė</t>
  </si>
  <si>
    <t>Pliuškevičius</t>
  </si>
  <si>
    <t>Pragarauskaitė</t>
  </si>
  <si>
    <t>Pragarauskas</t>
  </si>
  <si>
    <t>Preidys</t>
  </si>
  <si>
    <t>Pupeikienė</t>
  </si>
  <si>
    <t>Pupeikis</t>
  </si>
  <si>
    <t>Račkauskas</t>
  </si>
  <si>
    <t>Ringelienė</t>
  </si>
  <si>
    <t>Ringienė</t>
  </si>
  <si>
    <t>Ringys</t>
  </si>
  <si>
    <t>Roman</t>
  </si>
  <si>
    <t>Rutkauskas</t>
  </si>
  <si>
    <t>Sakalauskas</t>
  </si>
  <si>
    <t>Sapagovas</t>
  </si>
  <si>
    <t>Saulevičius</t>
  </si>
  <si>
    <t>Sėrikovienė</t>
  </si>
  <si>
    <t>Skūpas</t>
  </si>
  <si>
    <t>Skūpienė</t>
  </si>
  <si>
    <t>Steišūnas</t>
  </si>
  <si>
    <t>Sunklodas</t>
  </si>
  <si>
    <t>Surgailis</t>
  </si>
  <si>
    <t>Sušinskas</t>
  </si>
  <si>
    <t>Šiaulys</t>
  </si>
  <si>
    <t>Štikonas</t>
  </si>
  <si>
    <t>Štikonienė</t>
  </si>
  <si>
    <t>Tankelevičienė</t>
  </si>
  <si>
    <t>Telksnys</t>
  </si>
  <si>
    <t>Treigys</t>
  </si>
  <si>
    <t>Ušpurienė</t>
  </si>
  <si>
    <t>Vaičiulis</t>
  </si>
  <si>
    <t>Vilkienė</t>
  </si>
  <si>
    <t>Žandaris</t>
  </si>
  <si>
    <t>Žilinskas</t>
  </si>
  <si>
    <t>Žilinskienė</t>
  </si>
  <si>
    <t>Darbuotojas_2</t>
  </si>
  <si>
    <t>Darbuotojas_1</t>
  </si>
  <si>
    <t>Lina Bagušytė</t>
  </si>
  <si>
    <t>Donatas Bakšys</t>
  </si>
  <si>
    <t>Igoris Belovas</t>
  </si>
  <si>
    <t>Paulius Drungilas</t>
  </si>
  <si>
    <t>Gintautas Dzemyda</t>
  </si>
  <si>
    <t>Dalė Dzemydienė</t>
  </si>
  <si>
    <t>Ramūnas Dzindzalieta</t>
  </si>
  <si>
    <t>Ernestas Filatovas</t>
  </si>
  <si>
    <t>Mindaugas Greibus</t>
  </si>
  <si>
    <t>Gintautas Grigas</t>
  </si>
  <si>
    <t>Aleksandr Igumenov</t>
  </si>
  <si>
    <t>Tatjana Jevsikova</t>
  </si>
  <si>
    <t>Mindaugas Juodis</t>
  </si>
  <si>
    <t>Liudvikas Kaklauskas</t>
  </si>
  <si>
    <t>Rasa Karbauskaitė</t>
  </si>
  <si>
    <t>Jaunius Kazlauskas</t>
  </si>
  <si>
    <t>Kazys Kazlauskas</t>
  </si>
  <si>
    <t>Svetlana Kubilinskienė</t>
  </si>
  <si>
    <t>Sigita Laurinčiukaitė</t>
  </si>
  <si>
    <t>Liudas Leonas</t>
  </si>
  <si>
    <t>Audronė Lupeikienė</t>
  </si>
  <si>
    <t>Aušra Mackutė-Varoneckienė</t>
  </si>
  <si>
    <t>Viktor Medvedev</t>
  </si>
  <si>
    <t>Remigijus Mikulevičius</t>
  </si>
  <si>
    <t>Alma Molytė</t>
  </si>
  <si>
    <t>Evaldas Ožeraitis</t>
  </si>
  <si>
    <t>Lina Paškevičiūtė</t>
  </si>
  <si>
    <t>Sigita Pedzevičienė</t>
  </si>
  <si>
    <t>Julija Pragarauskaitė</t>
  </si>
  <si>
    <t>Henrikas Pragarauskas</t>
  </si>
  <si>
    <t>Saulius Preidys</t>
  </si>
  <si>
    <t>Laura Ringienė</t>
  </si>
  <si>
    <t>Svetlana Roman</t>
  </si>
  <si>
    <t>Donatas Saulevičius</t>
  </si>
  <si>
    <t>Silvija Sėrikovienė</t>
  </si>
  <si>
    <t>Jurgis Sušinskas</t>
  </si>
  <si>
    <t>Jonas Šiaulys</t>
  </si>
  <si>
    <t>Artūras Štikonas</t>
  </si>
  <si>
    <t>Adolfas Laimutis Telksnys</t>
  </si>
  <si>
    <t>Povilas Treigys</t>
  </si>
  <si>
    <t>Ana Ušpurienė</t>
  </si>
  <si>
    <t>Inga Žilinskienė</t>
  </si>
  <si>
    <t>Alonderis</t>
  </si>
  <si>
    <t>Konstantinas</t>
  </si>
  <si>
    <t>Pileckas</t>
  </si>
  <si>
    <t>Dainius</t>
  </si>
  <si>
    <t>Dmitrij</t>
  </si>
  <si>
    <t>Šešok</t>
  </si>
  <si>
    <t>Petreikytė</t>
  </si>
  <si>
    <t>Gintarė</t>
  </si>
  <si>
    <t>Gintarė Petreikytė</t>
  </si>
  <si>
    <t>Rudzkis</t>
  </si>
  <si>
    <t>Donata</t>
  </si>
  <si>
    <t>Puplinskaitė</t>
  </si>
  <si>
    <t>Donata Puplinskaitė</t>
  </si>
  <si>
    <t>Grigelionis</t>
  </si>
  <si>
    <t>Vygantas</t>
  </si>
  <si>
    <t>Paulauskas</t>
  </si>
  <si>
    <t>Aldona</t>
  </si>
  <si>
    <t>Statulevičienė</t>
  </si>
  <si>
    <t>Aldona Statulevičienė</t>
  </si>
  <si>
    <t>Anita</t>
  </si>
  <si>
    <t>Juškevičienė</t>
  </si>
  <si>
    <t>Romualdas</t>
  </si>
  <si>
    <t>Kizlaitis</t>
  </si>
  <si>
    <t>Radavičius</t>
  </si>
  <si>
    <t>Matas</t>
  </si>
  <si>
    <t>Šileikis</t>
  </si>
  <si>
    <t>Jachimavičienė Justina</t>
  </si>
  <si>
    <t>Justina</t>
  </si>
  <si>
    <t>Jachimavičienė</t>
  </si>
  <si>
    <t>Justina Jachimavičienė</t>
  </si>
  <si>
    <t>Jesevičiūtė Živilė</t>
  </si>
  <si>
    <t>Jesevičiūtė</t>
  </si>
  <si>
    <t>Živilė Jesevičiūtė</t>
  </si>
  <si>
    <t>Kristina</t>
  </si>
  <si>
    <t>Norkūnaitė, Justina; [Štikonas, Artūras]. Adjoint problems for stationary problems with nonlocal boundary conditions / J. Norkūnaitė, A. Štikonas // Differential equations and their applications (DETA'2009) : dedicated to Professor M. Sapagovas 70th Anniversary : proceedings of the international conference : September 10-12, 2009 Panevėžys, Lithuania. Kaunas : Technologija, 2009. ISBN 9789955257479. P. 131-138.</t>
  </si>
  <si>
    <t> 9789955257479 </t>
  </si>
  <si>
    <t>[Mačys, Juozas Juvencijus]. An elementary proof of number pi irrationality / Juozas Juvencijus Mačys // Teaching mathematics: retrospective and perspectives : proceedings of the 10th international conference : Tallinn, May 14-16, 2009. Tallinn : Institute of Mathematics And Natural Sciences, Tallinn University, 2009. ISBN 9789985586884. P. 261-265. Prieiga per internetą: &lt;http://www.tlu.ee/bcmath2009/Tallinn%202009_proceedings.pdf&gt;.</t>
  </si>
  <si>
    <t> 9789985586884 </t>
  </si>
  <si>
    <t>[Laurinčikas, Antanas]. Application of a difference-differential equation for mean values of multiplicative functions / A. Laurinčikas // Differential equations and their applications (DETA'2009) : dedicated to Professor M. Sapagovas 70th Anniversary : proceedings of the international conference : September 10-12, 2009 Panevėžys, Lithuania. Kaunas : Technologija, 2009. ISBN 9789955257479. P. 59-65.</t>
  </si>
  <si>
    <t>[Ivanauskas, Feliksas]; Meškauskas, Tadas; Valinčius, Gintaras. Computer modeling of electric conduction in cell membrane / F. Ivanauskas, T. Meškauskas, G. Valinčius // Differential equations and their applications (DETA'2009) : dedicated to Professor M. Sapagovas 70th Anniversary : proceedings of the international conference : September 10-12, 2009 Panevėžys, Lithuania. Kaunas : Technologija, 2009. ISBN 9789955257479. P. 37-41.</t>
  </si>
  <si>
    <t>[Roman, Svetlana]; [Štikonas, Artūras]. Green's functions for stationary problems with four-point nonlocal boundary conditions / S. Roman, A. Štikonas // Differential equations and their applications (DETA'2009) : dedicated to Professor M. Sapagovas 70th Anniversary : proceedings of the international conference : September 10-12, 2009 Panevėžys, Lithuania. Kaunas : Technologija, 2009. ISBN 9789955257479. P. 123-130.</t>
  </si>
  <si>
    <t>[Štikonienė, Olga]. Numerical investigation of fourth-order alternating-direction method for Poisson equation with integral conditions / O. Štikonienė // Differential equations and their applications (DETA'2009) : dedicated to Professor M. Sapagovas 70th Anniversary : proceedings of the international conference : September 10-12, 2009 Panevėžys, Lithuania. Kaunas : Technologija, 2009. ISBN 9789955257479. P. 139-146.</t>
  </si>
  <si>
    <t>[Jesevičiūtė, Živilė]. On one eigenvalue problem for a differential operator with integral conditions / Ž. Jesevičiūtė // Differential equations and their applications (DETA'2009) : dedicated to Professor M. Sapagovas 70th Anniversary : proceedings of the international conference : September 10-12, 2009 Panevėžys, Lithuania. Kaunas : Technologija, 2009. ISBN 9789955257479. P. 99-105.</t>
  </si>
  <si>
    <t>Apakov, Yu.P.; [Rutkauskas, Stasys]. On the Green function for one boundary value problem in the infinite domain / Yu. P. Apakov, S. Rutkauskas // Differential equations and their applications (DETA'2009) : dedicated to Professor M. Sapagovas 70th Anniversary : proceedings of the international conference : September 10-12, 2009 Panevėžys, Lithuania. Kaunas : Technologija, 2009. ISBN 9789955257479. P. 106-116.</t>
  </si>
  <si>
    <t>Pečiulytė, Sigita; [Štikonas, Artūras]. On the spectrum of the Sturm–Liouville problem with one nonlocal boundary condition / S. Pečiulytė, A. Štikonas // Differential equations and their applications (DETA'2009) : dedicated to Professor M. Sapagovas 70th Anniversary : proceedings of the international conference : September 10-12, 2009 Panevėžys, Lithuania. Kaunas : Technologija, 2009. ISBN 9789955257479. P. 117-122.</t>
  </si>
  <si>
    <t>[Jachimavičienė, Justina]. The finite-difference method for a third-order pseudoparabolic equation with integral conditions / J. Jachimavičienė // Differential equations and their applications (DETA'2009) : dedicated to Professor M. Sapagovas 70th Anniversary : proceedings of the international conference : September 10-12, 2009 Panevėžys, Lithuania. Kaunas : Technologija, 2009. ISBN 9789955257479. P. 49-58.</t>
  </si>
  <si>
    <t>[Garliauskas, Algis]. Embedded patterns, indirect couplings with randomness, and memory capacity in neural networks / Algis Garliauskas // Informatica. ISSN 0868-4952. Vol. 20, no. 4 (2009), p. 477-486. Prieiga per internetą: &lt;http://www.mii.lt/Informatica/htm/INFO760.htm&gt;.</t>
  </si>
  <si>
    <t>[Kurilov, Jevgenij]; [Dagienė, Valentina]. Multiple criteria comparative evaluation of e-learning systems and components / Eugenijus Kurilovas, Valentina Dagienė // Informatica. ISSN 0868-4952. Vol. 20, no. 4 (2009), p. 499-518. Prieiga per internetą: &lt;http://www.mii.lt/Informatica/htm/INFO770.htm&gt;.</t>
  </si>
  <si>
    <t>[Štikonas, Artūras]; [Roman, Svetlana]. Stationary problems with two additional conditions and formulae for Green's functions / A. Štikonas, S. Roman // Numerical functional analysis and optimization. ISSN 0163-0563. Vol. 30, iss. 9-10 (2009), p. 1125-1144. Prieiga per internetą: &lt;http://www.informaworld.com/smpp/content~db=all~content=a918021519&gt;.</t>
  </si>
  <si>
    <t>Artūras Štikonas, Svetlana Roman</t>
  </si>
  <si>
    <t> 0163-0563 </t>
  </si>
  <si>
    <t>[Jachimavičienė, Justina]; [Jesevičiūtė, Živilė]; [Sapagovas, Mifodijus]. The stability of finite-difference schemes for a pseudoparabolic equation with nonlocal conditions / J. Jachimavičienė, Ž. Jesevičiūtė, M. Sapagovas // Numerical functional analysis and optimization. ISSN 0163-0563. Vol. 30, iss. 9-10 (2009), p. 988-1001. Prieiga per internetą: &lt;http://www.informaworld.com/smpp/content~db=all~content=a918020568&gt;.</t>
  </si>
  <si>
    <t>Justina Jachimavičienė, Živilė Jesevičiūtė, Mifodijus Sapagovas</t>
  </si>
  <si>
    <t xml:space="preserve">Dagienė Valentina </t>
  </si>
  <si>
    <t>Žilvinas</t>
  </si>
  <si>
    <t>Vaira</t>
  </si>
  <si>
    <t>Žilvinas Vaira</t>
  </si>
  <si>
    <t>Publikacijos kategorija</t>
  </si>
  <si>
    <t>FBT-A</t>
  </si>
  <si>
    <t>HS</t>
  </si>
  <si>
    <t>FBT_A</t>
  </si>
  <si>
    <t>FBT-B</t>
  </si>
  <si>
    <t>Iš viso:</t>
  </si>
  <si>
    <t>Jakubėlienė Kristina</t>
  </si>
  <si>
    <t>Jakubėlienė</t>
  </si>
  <si>
    <t>Kristina Jakubėlienė</t>
  </si>
  <si>
    <t>Kristina Jakubėlienė, Mifodijus Sapagovas</t>
  </si>
  <si>
    <t>[Jakubėlienė, K.]; Čiupaila, R.; [Sapagovas, Mifodijus]. Solution of a two-dimensional elliptic equation with a nonlocal condition / K. Jakubelienė, R. Čiupaila, M. Sapagovas // Differential equations and their applications (DETA'2009) : dedicated to Professor M. Sapagovas 70th Anniversary : proceedings of the international conference : September 10-12, 2009 Panevėžys, Lithuania. Kaunas : Technologija, 2009. ISBN 9789955257479. P. 92-98.</t>
  </si>
  <si>
    <t>FBT-B (indeksuota)</t>
  </si>
  <si>
    <t>B</t>
  </si>
  <si>
    <t>A</t>
  </si>
  <si>
    <t>Buvo</t>
  </si>
  <si>
    <t>Eil.Nr.</t>
  </si>
  <si>
    <t>Autorius</t>
  </si>
  <si>
    <t>Pareigos</t>
  </si>
  <si>
    <t>Sk.</t>
  </si>
  <si>
    <t>vyriaus.m.d.</t>
  </si>
  <si>
    <t>vyr.m.d.(asoc.)</t>
  </si>
  <si>
    <t>m.d.</t>
  </si>
  <si>
    <t>Raudys Šarūnas</t>
  </si>
  <si>
    <t>emeritas</t>
  </si>
  <si>
    <t>inž.progr.</t>
  </si>
  <si>
    <t>Šaltenis Vydūnas</t>
  </si>
  <si>
    <t>Sakalauskaitė Jūratė</t>
  </si>
  <si>
    <t>vyr.m.d.</t>
  </si>
  <si>
    <t>Astrauskas Arvydas</t>
  </si>
  <si>
    <t>Gečiauskas Evaldas</t>
  </si>
  <si>
    <t>Raudys Aistis</t>
  </si>
  <si>
    <t>Stupelis Liudvikas</t>
  </si>
  <si>
    <t>Marcinkevičius Virginijus</t>
  </si>
  <si>
    <t>tyrėjas</t>
  </si>
  <si>
    <t>Bernatavičienė Jolita</t>
  </si>
  <si>
    <t>m. d.</t>
  </si>
  <si>
    <t>vyriaus.m.d.(asoc.)</t>
  </si>
  <si>
    <t>Januškevičienė Olga</t>
  </si>
  <si>
    <t>Keblikas Vaidas</t>
  </si>
  <si>
    <t>j.m.d.</t>
  </si>
  <si>
    <t>dokt.</t>
  </si>
  <si>
    <t>Zajančkauskienė Lina</t>
  </si>
  <si>
    <t>Skripkauskas Mindaugas</t>
  </si>
  <si>
    <t>Ruzgas Tomas</t>
  </si>
  <si>
    <t>Jasutienė Eglė</t>
  </si>
  <si>
    <t>Pabarškaitė Židrina</t>
  </si>
  <si>
    <t>Gasperovič Jelena</t>
  </si>
  <si>
    <t xml:space="preserve">dokt. </t>
  </si>
  <si>
    <t>Pumputis Dalius</t>
  </si>
  <si>
    <t>Belovas Igor</t>
  </si>
  <si>
    <t>Statulevičius Vytautas</t>
  </si>
  <si>
    <t>Balys Vaidas</t>
  </si>
  <si>
    <t>inž.</t>
  </si>
  <si>
    <t>Bružaitė Kristina</t>
  </si>
  <si>
    <t>Kamarauskas Juozas</t>
  </si>
  <si>
    <t>Jankauskas Jonas</t>
  </si>
  <si>
    <t>laborantas</t>
  </si>
  <si>
    <t>Baltrūnas Aleksandras</t>
  </si>
  <si>
    <t>Norvaiša Rimas</t>
  </si>
  <si>
    <t>dokt., inž.progr.</t>
  </si>
  <si>
    <t>Giedrimas Vaidas</t>
  </si>
  <si>
    <t>Laucius Rimgaudas</t>
  </si>
  <si>
    <t>Kabašinskas Audrius</t>
  </si>
  <si>
    <t>Juškevičius Tomas</t>
  </si>
  <si>
    <t>Tamulevičius Gintautas</t>
  </si>
  <si>
    <t>Kairytė Genė</t>
  </si>
  <si>
    <t>vyr.inž.progr.</t>
  </si>
  <si>
    <t>Kvedaras Bronius</t>
  </si>
  <si>
    <t>Gylys Remigijus Petras</t>
  </si>
  <si>
    <t>Bakšajevas Aleksėjus</t>
  </si>
  <si>
    <t>Kligienė Nerutė</t>
  </si>
  <si>
    <t>Montvilas Algirdas</t>
  </si>
  <si>
    <t>Januškevičius Romanas</t>
  </si>
  <si>
    <t>Kočetkov Denis</t>
  </si>
  <si>
    <t>Putna Vytautas</t>
  </si>
  <si>
    <t>Navickas Gediminas</t>
  </si>
  <si>
    <t>inž. progr.</t>
  </si>
  <si>
    <t>Židanavičiūtė Jurgita</t>
  </si>
  <si>
    <t>sk. vadovas</t>
  </si>
  <si>
    <t>Kaukėnas Jonas</t>
  </si>
  <si>
    <t>Tumasonis Romanas</t>
  </si>
  <si>
    <t>Čiukšys Donatas</t>
  </si>
  <si>
    <t>Žilinskas Kęstutis</t>
  </si>
  <si>
    <t>Pedzvičienė Sigita</t>
  </si>
  <si>
    <t>Skujus Mindaugas</t>
  </si>
  <si>
    <t>Darbėnas Žygimantas</t>
  </si>
  <si>
    <t>Felinskas Gražvydas</t>
  </si>
  <si>
    <t>Pozniakov Aleksej</t>
  </si>
  <si>
    <t>Kubilius Jonas</t>
  </si>
  <si>
    <t>Savulionis Dainius</t>
  </si>
  <si>
    <t>Šveikauskienė Daiva</t>
  </si>
  <si>
    <t>Laukaitis Algirdas</t>
  </si>
  <si>
    <t>Markauskaitė Lina</t>
  </si>
  <si>
    <t>Norvaišas Saulius</t>
  </si>
  <si>
    <t>Gaidukevičienė Rita</t>
  </si>
  <si>
    <t>Filipovič Mark</t>
  </si>
  <si>
    <t>Lygutas Tomas</t>
  </si>
  <si>
    <t>Šiugždaitė Roma</t>
  </si>
  <si>
    <t>Tiešis Vytautas</t>
  </si>
  <si>
    <t>Andžius Remigijus</t>
  </si>
  <si>
    <t>Meškauskienė Snieguolė</t>
  </si>
  <si>
    <t>gr. vad.</t>
  </si>
  <si>
    <t>Lapkauskaitė Laura</t>
  </si>
  <si>
    <t>Kavaliauskas Mindaugas</t>
  </si>
  <si>
    <t>Ošmianskij Vladislav</t>
  </si>
  <si>
    <t>magistrantė</t>
  </si>
  <si>
    <t>m.d.-stažuot.</t>
  </si>
  <si>
    <t>moksl.stažuotojas</t>
  </si>
  <si>
    <t>0091-1798</t>
  </si>
  <si>
    <t>[Bentkus, , Vidmantas Kastytis]; Jing, Bing-Yi; Zhou, Wang. On Normal Approximations to U-Statistics / V. Bentkus ... [et al.] // The Annals of Probability. ISSN 0091-1798. Vol. 37, Iss.: 6 (2009), p.: 2174-2199. Prieiga per internetą: &lt;http://arxiv.org/PS_cache/arxiv/pdf/0903/0903.3081v2.pdf&gt;.</t>
  </si>
  <si>
    <t>The Annals of Probability</t>
  </si>
  <si>
    <t>Iš viso</t>
  </si>
  <si>
    <t>%</t>
  </si>
  <si>
    <t xml:space="preserve"> '7-</t>
  </si>
  <si>
    <t xml:space="preserve"> '9m.</t>
  </si>
  <si>
    <t xml:space="preserve"> '4-</t>
  </si>
  <si>
    <t>balai</t>
  </si>
  <si>
    <r>
      <t xml:space="preserve">2008 m. </t>
    </r>
    <r>
      <rPr>
        <sz val="11"/>
        <rFont val="Calibri"/>
        <family val="2"/>
        <charset val="186"/>
        <scheme val="minor"/>
      </rPr>
      <t>(indeksuota B)</t>
    </r>
  </si>
  <si>
    <t>2007 m.</t>
  </si>
  <si>
    <t>2006 m.</t>
  </si>
  <si>
    <t>2005 m.</t>
  </si>
  <si>
    <t>2004 m.</t>
  </si>
  <si>
    <t xml:space="preserve"> '8-</t>
  </si>
  <si>
    <t xml:space="preserve"> '5-</t>
  </si>
  <si>
    <t xml:space="preserve"> '8+'9 m.</t>
  </si>
  <si>
    <t>2 m. %</t>
  </si>
  <si>
    <t>3 m. %</t>
  </si>
  <si>
    <t>5 m. %</t>
  </si>
  <si>
    <t>6 m. %</t>
  </si>
  <si>
    <t>MII darbuotojai (pagal 2007-2009 m. publikacijų balus)</t>
  </si>
  <si>
    <t>Iš viso balų tais metais:</t>
  </si>
  <si>
    <t>nuo atitinkamų metų</t>
  </si>
  <si>
    <t>atitinkamais metais</t>
  </si>
  <si>
    <r>
      <t xml:space="preserve"> 2009 m. </t>
    </r>
    <r>
      <rPr>
        <sz val="11"/>
        <rFont val="Calibri"/>
        <family val="2"/>
        <charset val="186"/>
        <scheme val="minor"/>
      </rPr>
      <t>(indeksuota B)</t>
    </r>
  </si>
</sst>
</file>

<file path=xl/styles.xml><?xml version="1.0" encoding="utf-8"?>
<styleSheet xmlns="http://schemas.openxmlformats.org/spreadsheetml/2006/main">
  <numFmts count="2">
    <numFmt numFmtId="164" formatCode="00"/>
    <numFmt numFmtId="165" formatCode="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9"/>
      <color rgb="FF000000"/>
      <name val="Calibri"/>
      <family val="2"/>
      <charset val="186"/>
    </font>
    <font>
      <sz val="9"/>
      <name val="MS Sans Serif"/>
      <family val="2"/>
      <charset val="186"/>
    </font>
    <font>
      <sz val="9"/>
      <color rgb="FF000000"/>
      <name val="Calibri"/>
      <family val="2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mbria"/>
      <family val="1"/>
      <charset val="186"/>
      <scheme val="major"/>
    </font>
    <font>
      <b/>
      <sz val="9"/>
      <color theme="1"/>
      <name val="Cambria"/>
      <family val="1"/>
      <charset val="186"/>
      <scheme val="major"/>
    </font>
    <font>
      <sz val="10"/>
      <name val="Calibri"/>
      <family val="2"/>
      <charset val="186"/>
      <scheme val="minor"/>
    </font>
    <font>
      <sz val="9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Arial"/>
      <charset val="186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FF66"/>
        <bgColor indexed="64"/>
      </patternFill>
    </fill>
  </fills>
  <borders count="25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/>
      <right style="medium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/>
      <bottom style="medium">
        <color rgb="FF66666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4" fillId="0" borderId="0" xfId="0" applyFont="1"/>
    <xf numFmtId="0" fontId="4" fillId="0" borderId="2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/>
    <xf numFmtId="2" fontId="6" fillId="2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/>
    <xf numFmtId="2" fontId="6" fillId="2" borderId="1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 applyAlignment="1">
      <alignment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wrapText="1"/>
    </xf>
    <xf numFmtId="0" fontId="9" fillId="4" borderId="6" xfId="0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7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1" fontId="4" fillId="5" borderId="1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2" fontId="6" fillId="6" borderId="1" xfId="0" applyNumberFormat="1" applyFont="1" applyFill="1" applyBorder="1" applyAlignment="1">
      <alignment horizontal="center" vertical="top" wrapText="1"/>
    </xf>
    <xf numFmtId="0" fontId="4" fillId="6" borderId="0" xfId="0" applyFont="1" applyFill="1" applyAlignment="1">
      <alignment wrapText="1"/>
    </xf>
    <xf numFmtId="1" fontId="4" fillId="6" borderId="1" xfId="0" applyNumberFormat="1" applyFont="1" applyFill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wrapText="1"/>
    </xf>
    <xf numFmtId="0" fontId="4" fillId="6" borderId="0" xfId="0" applyFont="1" applyFill="1"/>
    <xf numFmtId="0" fontId="0" fillId="6" borderId="0" xfId="0" applyFill="1"/>
    <xf numFmtId="0" fontId="3" fillId="3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center" vertical="top" wrapText="1"/>
    </xf>
    <xf numFmtId="2" fontId="4" fillId="6" borderId="0" xfId="0" applyNumberFormat="1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center" vertical="top" wrapText="1"/>
    </xf>
    <xf numFmtId="2" fontId="6" fillId="8" borderId="0" xfId="0" applyNumberFormat="1" applyFont="1" applyFill="1" applyBorder="1" applyAlignment="1">
      <alignment horizontal="center" vertical="top" wrapText="1"/>
    </xf>
    <xf numFmtId="0" fontId="14" fillId="7" borderId="10" xfId="0" applyFont="1" applyFill="1" applyBorder="1" applyAlignment="1">
      <alignment horizontal="center" vertical="top" wrapText="1"/>
    </xf>
    <xf numFmtId="0" fontId="14" fillId="7" borderId="9" xfId="0" applyFont="1" applyFill="1" applyBorder="1" applyAlignment="1">
      <alignment vertical="top" wrapText="1"/>
    </xf>
    <xf numFmtId="0" fontId="14" fillId="7" borderId="11" xfId="0" applyFont="1" applyFill="1" applyBorder="1" applyAlignment="1">
      <alignment vertical="top" wrapText="1"/>
    </xf>
    <xf numFmtId="0" fontId="14" fillId="7" borderId="11" xfId="0" applyFont="1" applyFill="1" applyBorder="1" applyAlignment="1">
      <alignment horizontal="center" vertical="top" wrapText="1"/>
    </xf>
    <xf numFmtId="0" fontId="4" fillId="8" borderId="0" xfId="0" applyFont="1" applyFill="1"/>
    <xf numFmtId="2" fontId="4" fillId="8" borderId="0" xfId="0" applyNumberFormat="1" applyFont="1" applyFill="1"/>
    <xf numFmtId="0" fontId="4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 wrapText="1"/>
    </xf>
    <xf numFmtId="2" fontId="4" fillId="8" borderId="1" xfId="0" applyNumberFormat="1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vertical="top" wrapText="1"/>
    </xf>
    <xf numFmtId="0" fontId="6" fillId="7" borderId="10" xfId="0" applyFont="1" applyFill="1" applyBorder="1" applyAlignment="1">
      <alignment vertical="top" wrapText="1"/>
    </xf>
    <xf numFmtId="0" fontId="6" fillId="7" borderId="10" xfId="0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6" fillId="7" borderId="1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9" borderId="0" xfId="0" applyFont="1" applyFill="1"/>
    <xf numFmtId="0" fontId="0" fillId="0" borderId="0" xfId="0" applyFill="1"/>
    <xf numFmtId="2" fontId="6" fillId="2" borderId="5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2" fontId="8" fillId="2" borderId="1" xfId="0" applyNumberFormat="1" applyFont="1" applyFill="1" applyBorder="1" applyAlignment="1">
      <alignment horizontal="left" vertical="top" wrapText="1"/>
    </xf>
    <xf numFmtId="2" fontId="6" fillId="7" borderId="10" xfId="0" applyNumberFormat="1" applyFont="1" applyFill="1" applyBorder="1" applyAlignment="1">
      <alignment horizontal="center" vertical="top" wrapText="1"/>
    </xf>
    <xf numFmtId="2" fontId="6" fillId="7" borderId="10" xfId="0" applyNumberFormat="1" applyFont="1" applyFill="1" applyBorder="1" applyAlignment="1">
      <alignment vertical="top" wrapText="1"/>
    </xf>
    <xf numFmtId="0" fontId="16" fillId="0" borderId="0" xfId="0" applyFont="1"/>
    <xf numFmtId="0" fontId="16" fillId="0" borderId="7" xfId="0" applyFont="1" applyBorder="1"/>
    <xf numFmtId="0" fontId="11" fillId="0" borderId="0" xfId="0" applyFont="1" applyFill="1" applyAlignment="1" applyProtection="1">
      <alignment vertical="center" wrapText="1"/>
    </xf>
    <xf numFmtId="0" fontId="4" fillId="0" borderId="0" xfId="0" applyFont="1" applyAlignment="1"/>
    <xf numFmtId="0" fontId="11" fillId="0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4" fillId="2" borderId="12" xfId="0" applyFont="1" applyFill="1" applyBorder="1" applyAlignment="1">
      <alignment horizontal="left" vertical="top" wrapText="1"/>
    </xf>
    <xf numFmtId="2" fontId="6" fillId="9" borderId="1" xfId="0" applyNumberFormat="1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vertical="top" wrapText="1"/>
    </xf>
    <xf numFmtId="0" fontId="6" fillId="7" borderId="14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vertical="top" wrapText="1"/>
    </xf>
    <xf numFmtId="2" fontId="6" fillId="9" borderId="6" xfId="0" applyNumberFormat="1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center" vertical="top" wrapText="1"/>
    </xf>
    <xf numFmtId="2" fontId="6" fillId="9" borderId="6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1" fontId="6" fillId="9" borderId="6" xfId="0" applyNumberFormat="1" applyFont="1" applyFill="1" applyBorder="1" applyAlignment="1">
      <alignment horizontal="center" vertical="top"/>
    </xf>
    <xf numFmtId="2" fontId="6" fillId="7" borderId="11" xfId="0" applyNumberFormat="1" applyFont="1" applyFill="1" applyBorder="1" applyAlignment="1">
      <alignment horizontal="center" vertical="top" wrapText="1"/>
    </xf>
    <xf numFmtId="2" fontId="14" fillId="7" borderId="11" xfId="0" applyNumberFormat="1" applyFont="1" applyFill="1" applyBorder="1" applyAlignment="1">
      <alignment horizontal="center" vertical="top" wrapText="1"/>
    </xf>
    <xf numFmtId="0" fontId="14" fillId="7" borderId="10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6" fillId="7" borderId="11" xfId="0" applyFont="1" applyFill="1" applyBorder="1" applyAlignment="1">
      <alignment horizontal="left" vertical="top" wrapText="1"/>
    </xf>
    <xf numFmtId="0" fontId="6" fillId="9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7" borderId="1" xfId="0" applyFont="1" applyFill="1" applyBorder="1" applyAlignment="1">
      <alignment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9" borderId="11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7" borderId="6" xfId="0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5" borderId="11" xfId="0" applyNumberFormat="1" applyFont="1" applyFill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2" fontId="6" fillId="9" borderId="11" xfId="0" applyNumberFormat="1" applyFont="1" applyFill="1" applyBorder="1" applyAlignment="1">
      <alignment horizontal="center" vertical="top" wrapText="1"/>
    </xf>
    <xf numFmtId="0" fontId="4" fillId="10" borderId="0" xfId="0" applyFont="1" applyFill="1"/>
    <xf numFmtId="2" fontId="4" fillId="10" borderId="0" xfId="0" applyNumberFormat="1" applyFont="1" applyFill="1"/>
    <xf numFmtId="2" fontId="4" fillId="10" borderId="0" xfId="0" applyNumberFormat="1" applyFont="1" applyFill="1" applyAlignment="1">
      <alignment horizontal="center"/>
    </xf>
    <xf numFmtId="2" fontId="4" fillId="10" borderId="0" xfId="0" applyNumberFormat="1" applyFont="1" applyFill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2" fontId="4" fillId="8" borderId="0" xfId="0" applyNumberFormat="1" applyFont="1" applyFill="1" applyAlignment="1">
      <alignment horizontal="center" vertical="top"/>
    </xf>
    <xf numFmtId="0" fontId="5" fillId="8" borderId="0" xfId="0" applyFont="1" applyFill="1"/>
    <xf numFmtId="2" fontId="4" fillId="8" borderId="0" xfId="0" applyNumberFormat="1" applyFont="1" applyFill="1" applyAlignment="1">
      <alignment horizontal="right" vertical="top"/>
    </xf>
    <xf numFmtId="10" fontId="4" fillId="0" borderId="0" xfId="0" applyNumberFormat="1" applyFont="1"/>
    <xf numFmtId="10" fontId="4" fillId="8" borderId="0" xfId="0" applyNumberFormat="1" applyFont="1" applyFill="1"/>
    <xf numFmtId="0" fontId="0" fillId="9" borderId="0" xfId="0" applyFill="1"/>
    <xf numFmtId="2" fontId="0" fillId="0" borderId="0" xfId="0" applyNumberFormat="1" applyAlignment="1">
      <alignment vertical="top"/>
    </xf>
    <xf numFmtId="2" fontId="0" fillId="0" borderId="0" xfId="0" applyNumberFormat="1"/>
    <xf numFmtId="0" fontId="4" fillId="2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2" borderId="16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14" fillId="7" borderId="17" xfId="0" applyFont="1" applyFill="1" applyBorder="1" applyAlignment="1">
      <alignment vertical="top" wrapText="1"/>
    </xf>
    <xf numFmtId="0" fontId="6" fillId="7" borderId="12" xfId="0" applyFont="1" applyFill="1" applyBorder="1" applyAlignment="1">
      <alignment vertical="top" wrapText="1"/>
    </xf>
    <xf numFmtId="0" fontId="6" fillId="7" borderId="17" xfId="0" applyFont="1" applyFill="1" applyBorder="1" applyAlignment="1">
      <alignment vertical="top" wrapText="1"/>
    </xf>
    <xf numFmtId="0" fontId="6" fillId="9" borderId="1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vertical="top" wrapText="1"/>
    </xf>
    <xf numFmtId="0" fontId="4" fillId="0" borderId="6" xfId="0" applyFont="1" applyBorder="1"/>
    <xf numFmtId="2" fontId="17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2" fontId="4" fillId="7" borderId="1" xfId="0" applyNumberFormat="1" applyFont="1" applyFill="1" applyBorder="1" applyAlignment="1">
      <alignment horizontal="center" vertical="top" wrapText="1"/>
    </xf>
    <xf numFmtId="2" fontId="4" fillId="9" borderId="1" xfId="0" applyNumberFormat="1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left" vertical="top" wrapText="1"/>
    </xf>
    <xf numFmtId="0" fontId="6" fillId="7" borderId="16" xfId="0" applyFont="1" applyFill="1" applyBorder="1" applyAlignment="1">
      <alignment vertical="top" wrapText="1"/>
    </xf>
    <xf numFmtId="0" fontId="6" fillId="9" borderId="17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4" fillId="7" borderId="0" xfId="0" applyFont="1" applyFill="1"/>
    <xf numFmtId="0" fontId="4" fillId="11" borderId="0" xfId="0" applyFont="1" applyFill="1"/>
    <xf numFmtId="0" fontId="2" fillId="0" borderId="0" xfId="0" applyFont="1"/>
    <xf numFmtId="164" fontId="6" fillId="0" borderId="1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2" fontId="6" fillId="0" borderId="0" xfId="0" applyNumberFormat="1" applyFont="1" applyBorder="1" applyAlignment="1">
      <alignment horizontal="center" vertical="top" wrapText="1"/>
    </xf>
    <xf numFmtId="2" fontId="6" fillId="5" borderId="0" xfId="0" applyNumberFormat="1" applyFont="1" applyFill="1" applyBorder="1" applyAlignment="1">
      <alignment horizontal="center" vertical="top" wrapText="1"/>
    </xf>
    <xf numFmtId="2" fontId="6" fillId="7" borderId="0" xfId="0" applyNumberFormat="1" applyFont="1" applyFill="1" applyBorder="1" applyAlignment="1">
      <alignment horizontal="center" vertical="top" wrapText="1"/>
    </xf>
    <xf numFmtId="2" fontId="6" fillId="9" borderId="0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6" fillId="5" borderId="16" xfId="0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7" borderId="16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6" fillId="9" borderId="16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9" borderId="11" xfId="0" applyFont="1" applyFill="1" applyBorder="1" applyAlignment="1">
      <alignment vertical="top" wrapText="1"/>
    </xf>
    <xf numFmtId="0" fontId="6" fillId="5" borderId="17" xfId="0" applyFont="1" applyFill="1" applyBorder="1" applyAlignment="1">
      <alignment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9" borderId="17" xfId="0" applyFont="1" applyFill="1" applyBorder="1" applyAlignment="1">
      <alignment vertical="top" wrapText="1"/>
    </xf>
    <xf numFmtId="0" fontId="6" fillId="7" borderId="17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2" fontId="6" fillId="3" borderId="11" xfId="0" applyNumberFormat="1" applyFont="1" applyFill="1" applyBorder="1" applyAlignment="1">
      <alignment horizontal="center" vertical="top" wrapText="1"/>
    </xf>
    <xf numFmtId="2" fontId="6" fillId="7" borderId="6" xfId="0" applyNumberFormat="1" applyFont="1" applyFill="1" applyBorder="1" applyAlignment="1">
      <alignment horizontal="center" vertical="top" wrapText="1"/>
    </xf>
    <xf numFmtId="2" fontId="6" fillId="5" borderId="10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18" fillId="7" borderId="10" xfId="0" applyNumberFormat="1" applyFont="1" applyFill="1" applyBorder="1" applyAlignment="1">
      <alignment horizontal="center" vertical="top" wrapText="1"/>
    </xf>
    <xf numFmtId="2" fontId="6" fillId="5" borderId="0" xfId="0" applyNumberFormat="1" applyFont="1" applyFill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9" borderId="0" xfId="0" applyNumberFormat="1" applyFont="1" applyFill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2" fontId="6" fillId="7" borderId="0" xfId="0" applyNumberFormat="1" applyFont="1" applyFill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2" fontId="6" fillId="3" borderId="0" xfId="0" applyNumberFormat="1" applyFont="1" applyFill="1" applyAlignment="1">
      <alignment horizontal="center" vertical="top" wrapText="1"/>
    </xf>
    <xf numFmtId="2" fontId="18" fillId="7" borderId="0" xfId="0" applyNumberFormat="1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center" vertical="top" wrapText="1"/>
    </xf>
    <xf numFmtId="10" fontId="4" fillId="0" borderId="0" xfId="0" applyNumberFormat="1" applyFont="1" applyFill="1"/>
    <xf numFmtId="2" fontId="4" fillId="12" borderId="0" xfId="0" applyNumberFormat="1" applyFont="1" applyFill="1" applyAlignment="1">
      <alignment horizontal="center" vertical="top"/>
    </xf>
    <xf numFmtId="2" fontId="4" fillId="0" borderId="0" xfId="0" applyNumberFormat="1" applyFont="1" applyFill="1" applyAlignment="1">
      <alignment horizontal="center" vertical="top"/>
    </xf>
    <xf numFmtId="0" fontId="19" fillId="0" borderId="0" xfId="0" applyFont="1"/>
    <xf numFmtId="2" fontId="19" fillId="0" borderId="0" xfId="0" applyNumberFormat="1" applyFont="1"/>
    <xf numFmtId="0" fontId="21" fillId="0" borderId="0" xfId="0" applyFont="1"/>
    <xf numFmtId="2" fontId="21" fillId="0" borderId="0" xfId="0" applyNumberFormat="1" applyFont="1"/>
    <xf numFmtId="0" fontId="22" fillId="0" borderId="0" xfId="0" applyFont="1"/>
    <xf numFmtId="2" fontId="22" fillId="0" borderId="0" xfId="0" applyNumberFormat="1" applyFont="1"/>
    <xf numFmtId="0" fontId="21" fillId="0" borderId="0" xfId="0" applyFont="1" applyFill="1"/>
    <xf numFmtId="2" fontId="21" fillId="0" borderId="0" xfId="0" applyNumberFormat="1" applyFont="1" applyFill="1"/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3" fillId="10" borderId="0" xfId="0" applyFont="1" applyFill="1"/>
    <xf numFmtId="2" fontId="23" fillId="10" borderId="0" xfId="0" applyNumberFormat="1" applyFont="1" applyFill="1" applyAlignment="1">
      <alignment horizontal="center"/>
    </xf>
    <xf numFmtId="2" fontId="0" fillId="0" borderId="6" xfId="0" applyNumberFormat="1" applyBorder="1"/>
    <xf numFmtId="0" fontId="25" fillId="13" borderId="6" xfId="0" applyFont="1" applyFill="1" applyBorder="1" applyAlignment="1">
      <alignment horizontal="center" vertical="top" wrapText="1"/>
    </xf>
    <xf numFmtId="1" fontId="0" fillId="15" borderId="6" xfId="0" applyNumberFormat="1" applyFill="1" applyBorder="1"/>
    <xf numFmtId="1" fontId="26" fillId="15" borderId="19" xfId="0" applyNumberFormat="1" applyFont="1" applyFill="1" applyBorder="1" applyAlignment="1">
      <alignment horizontal="right" wrapText="1"/>
    </xf>
    <xf numFmtId="1" fontId="26" fillId="15" borderId="6" xfId="0" applyNumberFormat="1" applyFont="1" applyFill="1" applyBorder="1" applyAlignment="1">
      <alignment wrapText="1"/>
    </xf>
    <xf numFmtId="1" fontId="26" fillId="15" borderId="21" xfId="0" applyNumberFormat="1" applyFont="1" applyFill="1" applyBorder="1" applyAlignment="1">
      <alignment horizontal="right" wrapText="1"/>
    </xf>
    <xf numFmtId="1" fontId="26" fillId="16" borderId="19" xfId="0" applyNumberFormat="1" applyFont="1" applyFill="1" applyBorder="1" applyAlignment="1">
      <alignment horizontal="right" wrapText="1"/>
    </xf>
    <xf numFmtId="1" fontId="26" fillId="16" borderId="21" xfId="0" applyNumberFormat="1" applyFont="1" applyFill="1" applyBorder="1" applyAlignment="1">
      <alignment horizontal="left" wrapText="1"/>
    </xf>
    <xf numFmtId="1" fontId="26" fillId="16" borderId="6" xfId="0" applyNumberFormat="1" applyFont="1" applyFill="1" applyBorder="1" applyAlignment="1">
      <alignment wrapText="1"/>
    </xf>
    <xf numFmtId="1" fontId="0" fillId="16" borderId="6" xfId="0" applyNumberFormat="1" applyFill="1" applyBorder="1"/>
    <xf numFmtId="2" fontId="0" fillId="16" borderId="6" xfId="0" applyNumberFormat="1" applyFill="1" applyBorder="1"/>
    <xf numFmtId="1" fontId="25" fillId="17" borderId="22" xfId="0" applyNumberFormat="1" applyFont="1" applyFill="1" applyBorder="1" applyAlignment="1">
      <alignment horizontal="center" wrapText="1"/>
    </xf>
    <xf numFmtId="0" fontId="19" fillId="17" borderId="20" xfId="0" applyFont="1" applyFill="1" applyBorder="1"/>
    <xf numFmtId="0" fontId="19" fillId="17" borderId="20" xfId="0" applyFont="1" applyFill="1" applyBorder="1" applyAlignment="1">
      <alignment horizontal="right"/>
    </xf>
    <xf numFmtId="0" fontId="19" fillId="17" borderId="21" xfId="0" applyFont="1" applyFill="1" applyBorder="1"/>
    <xf numFmtId="2" fontId="26" fillId="17" borderId="6" xfId="0" applyNumberFormat="1" applyFont="1" applyFill="1" applyBorder="1"/>
    <xf numFmtId="2" fontId="26" fillId="17" borderId="6" xfId="0" applyNumberFormat="1" applyFont="1" applyFill="1" applyBorder="1" applyAlignment="1">
      <alignment horizontal="right"/>
    </xf>
    <xf numFmtId="2" fontId="26" fillId="17" borderId="6" xfId="0" applyNumberFormat="1" applyFont="1" applyFill="1" applyBorder="1" applyAlignment="1">
      <alignment horizontal="right" wrapText="1"/>
    </xf>
    <xf numFmtId="2" fontId="27" fillId="17" borderId="6" xfId="0" applyNumberFormat="1" applyFont="1" applyFill="1" applyBorder="1"/>
    <xf numFmtId="0" fontId="26" fillId="17" borderId="6" xfId="0" applyFont="1" applyFill="1" applyBorder="1"/>
    <xf numFmtId="1" fontId="25" fillId="18" borderId="19" xfId="0" applyNumberFormat="1" applyFont="1" applyFill="1" applyBorder="1" applyAlignment="1">
      <alignment wrapText="1"/>
    </xf>
    <xf numFmtId="1" fontId="25" fillId="18" borderId="20" xfId="0" applyNumberFormat="1" applyFont="1" applyFill="1" applyBorder="1" applyAlignment="1">
      <alignment wrapText="1"/>
    </xf>
    <xf numFmtId="1" fontId="25" fillId="18" borderId="20" xfId="0" applyNumberFormat="1" applyFont="1" applyFill="1" applyBorder="1" applyAlignment="1">
      <alignment horizontal="right" wrapText="1"/>
    </xf>
    <xf numFmtId="1" fontId="25" fillId="18" borderId="21" xfId="0" applyNumberFormat="1" applyFont="1" applyFill="1" applyBorder="1" applyAlignment="1">
      <alignment wrapText="1"/>
    </xf>
    <xf numFmtId="1" fontId="25" fillId="18" borderId="22" xfId="0" applyNumberFormat="1" applyFont="1" applyFill="1" applyBorder="1" applyAlignment="1">
      <alignment horizontal="center" wrapText="1"/>
    </xf>
    <xf numFmtId="2" fontId="0" fillId="18" borderId="6" xfId="0" applyNumberFormat="1" applyFill="1" applyBorder="1"/>
    <xf numFmtId="1" fontId="25" fillId="17" borderId="19" xfId="0" applyNumberFormat="1" applyFont="1" applyFill="1" applyBorder="1" applyAlignment="1">
      <alignment horizontal="center" wrapText="1"/>
    </xf>
    <xf numFmtId="1" fontId="26" fillId="19" borderId="19" xfId="0" applyNumberFormat="1" applyFont="1" applyFill="1" applyBorder="1" applyAlignment="1">
      <alignment horizontal="right" wrapText="1"/>
    </xf>
    <xf numFmtId="1" fontId="26" fillId="19" borderId="21" xfId="0" applyNumberFormat="1" applyFont="1" applyFill="1" applyBorder="1" applyAlignment="1">
      <alignment horizontal="left" wrapText="1"/>
    </xf>
    <xf numFmtId="1" fontId="26" fillId="19" borderId="6" xfId="0" applyNumberFormat="1" applyFont="1" applyFill="1" applyBorder="1" applyAlignment="1">
      <alignment wrapText="1"/>
    </xf>
    <xf numFmtId="1" fontId="0" fillId="19" borderId="6" xfId="0" applyNumberFormat="1" applyFill="1" applyBorder="1"/>
    <xf numFmtId="2" fontId="0" fillId="19" borderId="6" xfId="0" applyNumberFormat="1" applyFill="1" applyBorder="1"/>
    <xf numFmtId="1" fontId="25" fillId="19" borderId="19" xfId="0" applyNumberFormat="1" applyFont="1" applyFill="1" applyBorder="1" applyAlignment="1">
      <alignment horizontal="right" wrapText="1"/>
    </xf>
    <xf numFmtId="2" fontId="26" fillId="19" borderId="6" xfId="0" applyNumberFormat="1" applyFont="1" applyFill="1" applyBorder="1" applyAlignment="1">
      <alignment wrapText="1"/>
    </xf>
    <xf numFmtId="2" fontId="0" fillId="0" borderId="18" xfId="0" applyNumberFormat="1" applyFill="1" applyBorder="1" applyAlignment="1">
      <alignment horizontal="right"/>
    </xf>
    <xf numFmtId="2" fontId="0" fillId="0" borderId="0" xfId="0" applyNumberFormat="1" applyFont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1" fillId="15" borderId="0" xfId="0" applyFont="1" applyFill="1" applyAlignment="1">
      <alignment horizontal="center" wrapText="1"/>
    </xf>
    <xf numFmtId="2" fontId="24" fillId="19" borderId="6" xfId="0" applyNumberFormat="1" applyFont="1" applyFill="1" applyBorder="1"/>
    <xf numFmtId="2" fontId="24" fillId="16" borderId="6" xfId="0" applyNumberFormat="1" applyFont="1" applyFill="1" applyBorder="1"/>
    <xf numFmtId="2" fontId="24" fillId="15" borderId="6" xfId="0" applyNumberFormat="1" applyFont="1" applyFill="1" applyBorder="1"/>
    <xf numFmtId="0" fontId="25" fillId="13" borderId="21" xfId="0" applyFont="1" applyFill="1" applyBorder="1" applyAlignment="1">
      <alignment horizontal="center" vertical="top" wrapText="1"/>
    </xf>
    <xf numFmtId="0" fontId="20" fillId="14" borderId="21" xfId="0" applyFont="1" applyFill="1" applyBorder="1" applyAlignment="1">
      <alignment horizontal="left" indent="1"/>
    </xf>
    <xf numFmtId="165" fontId="20" fillId="14" borderId="21" xfId="0" applyNumberFormat="1" applyFont="1" applyFill="1" applyBorder="1" applyAlignment="1">
      <alignment horizontal="left" indent="1"/>
    </xf>
    <xf numFmtId="0" fontId="19" fillId="0" borderId="23" xfId="0" applyFont="1" applyBorder="1"/>
    <xf numFmtId="0" fontId="0" fillId="0" borderId="23" xfId="0" applyBorder="1"/>
    <xf numFmtId="0" fontId="25" fillId="13" borderId="22" xfId="0" applyFont="1" applyFill="1" applyBorder="1" applyAlignment="1">
      <alignment horizontal="center" wrapText="1"/>
    </xf>
    <xf numFmtId="0" fontId="19" fillId="0" borderId="24" xfId="0" applyFont="1" applyBorder="1"/>
    <xf numFmtId="2" fontId="28" fillId="0" borderId="0" xfId="0" applyNumberFormat="1" applyFont="1"/>
    <xf numFmtId="0" fontId="0" fillId="0" borderId="0" xfId="0" applyAlignment="1">
      <alignment horizontal="right"/>
    </xf>
    <xf numFmtId="1" fontId="25" fillId="18" borderId="20" xfId="0" applyNumberFormat="1" applyFont="1" applyFill="1" applyBorder="1" applyAlignment="1">
      <alignment horizontal="left"/>
    </xf>
    <xf numFmtId="0" fontId="19" fillId="17" borderId="20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" fontId="26" fillId="20" borderId="19" xfId="0" applyNumberFormat="1" applyFont="1" applyFill="1" applyBorder="1" applyAlignment="1">
      <alignment horizontal="right" wrapText="1"/>
    </xf>
    <xf numFmtId="1" fontId="26" fillId="20" borderId="21" xfId="0" applyNumberFormat="1" applyFont="1" applyFill="1" applyBorder="1" applyAlignment="1">
      <alignment horizontal="left" wrapText="1"/>
    </xf>
    <xf numFmtId="1" fontId="26" fillId="20" borderId="6" xfId="0" applyNumberFormat="1" applyFont="1" applyFill="1" applyBorder="1" applyAlignment="1">
      <alignment wrapText="1"/>
    </xf>
    <xf numFmtId="1" fontId="0" fillId="20" borderId="6" xfId="0" applyNumberFormat="1" applyFill="1" applyBorder="1"/>
    <xf numFmtId="2" fontId="24" fillId="20" borderId="6" xfId="0" applyNumberFormat="1" applyFont="1" applyFill="1" applyBorder="1"/>
    <xf numFmtId="2" fontId="0" fillId="20" borderId="6" xfId="0" applyNumberFormat="1" applyFill="1" applyBorder="1"/>
    <xf numFmtId="0" fontId="20" fillId="20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E7E7"/>
      <color rgb="FFFFFFE5"/>
      <color rgb="FFE2ECD0"/>
      <color rgb="FFFEF2E8"/>
      <color rgb="FFFFFFC9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lius/Local%20Settings/Application%20Data/Opera/Opera/temporary_downloads/mii_publ_2008___10.01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BT.A02,B02 '08"/>
      <sheetName val="FBT.B02 '08"/>
      <sheetName val="FBT.B03 '08"/>
      <sheetName val="FBT.C '08"/>
      <sheetName val="S.01,H.04 '08"/>
      <sheetName val="H.02,S.02,S.03,S.05 '08"/>
      <sheetName val="darb.(a..ž) '08"/>
      <sheetName val="darb.(pagal balus) '08 "/>
      <sheetName val="darb.'04-'08"/>
      <sheetName val="sk.-darb. '08"/>
      <sheetName val="MII '08 publ.(sk.-darb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D4">
            <v>8.4007260299593618</v>
          </cell>
        </row>
        <row r="5">
          <cell r="D5">
            <v>2.1007260299593629</v>
          </cell>
        </row>
        <row r="6">
          <cell r="D6">
            <v>53.17</v>
          </cell>
        </row>
        <row r="7">
          <cell r="D7">
            <v>6.3</v>
          </cell>
        </row>
        <row r="8">
          <cell r="D8">
            <v>1.0503630149796814</v>
          </cell>
        </row>
        <row r="9">
          <cell r="D9">
            <v>15.18</v>
          </cell>
        </row>
        <row r="10">
          <cell r="D10">
            <v>53.505181507489837</v>
          </cell>
        </row>
        <row r="12">
          <cell r="D12">
            <v>2.1007260299593629</v>
          </cell>
        </row>
        <row r="13">
          <cell r="D13">
            <v>1.3948820838930167</v>
          </cell>
        </row>
        <row r="14">
          <cell r="D14">
            <v>9.4499999999999993</v>
          </cell>
        </row>
        <row r="15">
          <cell r="D15">
            <v>0.35712342509309164</v>
          </cell>
        </row>
        <row r="16">
          <cell r="D16">
            <v>3.15</v>
          </cell>
        </row>
        <row r="17">
          <cell r="D17">
            <v>3.15</v>
          </cell>
        </row>
        <row r="18">
          <cell r="D18">
            <v>91.67</v>
          </cell>
        </row>
        <row r="19">
          <cell r="D19">
            <v>379.24360260486628</v>
          </cell>
        </row>
        <row r="20">
          <cell r="D20">
            <v>48.98</v>
          </cell>
        </row>
        <row r="21">
          <cell r="D21">
            <v>16.652023702242701</v>
          </cell>
        </row>
        <row r="22">
          <cell r="D22">
            <v>4.9710890449390446</v>
          </cell>
        </row>
        <row r="23">
          <cell r="D23">
            <v>4.46</v>
          </cell>
        </row>
        <row r="24">
          <cell r="D24">
            <v>48.4</v>
          </cell>
        </row>
        <row r="25">
          <cell r="D25">
            <v>2.1007260299593629</v>
          </cell>
        </row>
        <row r="26">
          <cell r="D26">
            <v>170</v>
          </cell>
        </row>
        <row r="27">
          <cell r="D27">
            <v>53.5</v>
          </cell>
        </row>
        <row r="28">
          <cell r="D28">
            <v>4.46</v>
          </cell>
        </row>
        <row r="29">
          <cell r="D29">
            <v>47.176551782769117</v>
          </cell>
        </row>
        <row r="30">
          <cell r="D30">
            <v>1.546134358050091</v>
          </cell>
        </row>
        <row r="31">
          <cell r="D31">
            <v>0.69323958988658962</v>
          </cell>
        </row>
        <row r="32">
          <cell r="D32">
            <v>0.52518150748984072</v>
          </cell>
        </row>
        <row r="33">
          <cell r="D33">
            <v>3.1510890449390443</v>
          </cell>
        </row>
        <row r="34">
          <cell r="D34">
            <v>156.05036301497969</v>
          </cell>
        </row>
        <row r="35">
          <cell r="D35">
            <v>75.64</v>
          </cell>
        </row>
        <row r="36">
          <cell r="D36">
            <v>3.15</v>
          </cell>
        </row>
        <row r="37">
          <cell r="D37">
            <v>1.0503630149796814</v>
          </cell>
        </row>
        <row r="38">
          <cell r="D38">
            <v>6.3</v>
          </cell>
        </row>
        <row r="39">
          <cell r="D39">
            <v>0.35712342509309164</v>
          </cell>
        </row>
        <row r="40">
          <cell r="D40">
            <v>2.6259075374492036</v>
          </cell>
        </row>
        <row r="41">
          <cell r="D41">
            <v>1.0503630149796814</v>
          </cell>
        </row>
        <row r="42">
          <cell r="D42">
            <v>25</v>
          </cell>
        </row>
        <row r="43">
          <cell r="D43">
            <v>1.0503630149796814</v>
          </cell>
        </row>
        <row r="44">
          <cell r="D44">
            <v>32.200000000000003</v>
          </cell>
        </row>
        <row r="45">
          <cell r="D45">
            <v>2.4578494550524543</v>
          </cell>
        </row>
        <row r="46">
          <cell r="D46">
            <v>177.5</v>
          </cell>
        </row>
        <row r="47">
          <cell r="D47">
            <v>65.239999999999995</v>
          </cell>
        </row>
        <row r="48">
          <cell r="D48">
            <v>7.9471234250930918</v>
          </cell>
        </row>
        <row r="49">
          <cell r="D49">
            <v>24.2</v>
          </cell>
        </row>
        <row r="50">
          <cell r="D50">
            <v>24.2</v>
          </cell>
        </row>
        <row r="51">
          <cell r="D51">
            <v>1.0503630149796814</v>
          </cell>
        </row>
        <row r="52">
          <cell r="D52">
            <v>16.803630149796813</v>
          </cell>
        </row>
        <row r="53">
          <cell r="D53">
            <v>4.46</v>
          </cell>
        </row>
        <row r="54">
          <cell r="D54">
            <v>4.5459711288320612</v>
          </cell>
        </row>
        <row r="55">
          <cell r="D55">
            <v>7.6603630149796818</v>
          </cell>
        </row>
        <row r="56">
          <cell r="D56">
            <v>1.0503630149796814</v>
          </cell>
        </row>
        <row r="57">
          <cell r="D57">
            <v>34.57</v>
          </cell>
        </row>
        <row r="58">
          <cell r="D58">
            <v>49.975544522469519</v>
          </cell>
        </row>
        <row r="60">
          <cell r="D60">
            <v>8.5299999999999994</v>
          </cell>
        </row>
        <row r="61">
          <cell r="D61">
            <v>12.6</v>
          </cell>
        </row>
        <row r="62">
          <cell r="D62">
            <v>2.1007260299593629</v>
          </cell>
        </row>
        <row r="63">
          <cell r="D63">
            <v>2.1007260299593629</v>
          </cell>
        </row>
        <row r="64">
          <cell r="D64">
            <v>15.37518150748984</v>
          </cell>
        </row>
        <row r="65">
          <cell r="D65">
            <v>3.6751815074898406</v>
          </cell>
        </row>
        <row r="66">
          <cell r="D66">
            <v>60.77</v>
          </cell>
        </row>
        <row r="67">
          <cell r="D67">
            <v>3.1510890449390443</v>
          </cell>
        </row>
        <row r="68">
          <cell r="D68">
            <v>26.300726029959364</v>
          </cell>
        </row>
        <row r="69">
          <cell r="D69">
            <v>26.300726029959364</v>
          </cell>
        </row>
        <row r="70">
          <cell r="D70">
            <v>2.1007260299593629</v>
          </cell>
        </row>
        <row r="71">
          <cell r="D71">
            <v>0.52518150748984072</v>
          </cell>
        </row>
        <row r="72">
          <cell r="D72">
            <v>50.50072602995936</v>
          </cell>
        </row>
        <row r="73">
          <cell r="D73">
            <v>2.23</v>
          </cell>
        </row>
        <row r="74">
          <cell r="D74">
            <v>0.69323958988658962</v>
          </cell>
        </row>
        <row r="75">
          <cell r="D75">
            <v>9.6007260299593629</v>
          </cell>
        </row>
        <row r="76">
          <cell r="D76">
            <v>1.0503630149796814</v>
          </cell>
        </row>
        <row r="77">
          <cell r="D77">
            <v>42.050363014979681</v>
          </cell>
        </row>
        <row r="78">
          <cell r="D78">
            <v>87.697060173771106</v>
          </cell>
        </row>
        <row r="79">
          <cell r="D79">
            <v>50.640363014979684</v>
          </cell>
        </row>
        <row r="80">
          <cell r="D80">
            <v>0.35712342509309164</v>
          </cell>
        </row>
        <row r="81">
          <cell r="D81">
            <v>2.1007260299593629</v>
          </cell>
        </row>
        <row r="82">
          <cell r="D82">
            <v>32.89</v>
          </cell>
        </row>
        <row r="83">
          <cell r="D83">
            <v>77.600363014979678</v>
          </cell>
        </row>
        <row r="84">
          <cell r="D84">
            <v>170.36</v>
          </cell>
        </row>
        <row r="85">
          <cell r="D85">
            <v>2.7939656198459524</v>
          </cell>
        </row>
        <row r="86">
          <cell r="D86">
            <v>13.69</v>
          </cell>
        </row>
        <row r="87">
          <cell r="D87">
            <v>7.9471234250930918</v>
          </cell>
        </row>
        <row r="88">
          <cell r="D88">
            <v>3.1510890449390443</v>
          </cell>
        </row>
        <row r="89">
          <cell r="D89">
            <v>0.69323958988658962</v>
          </cell>
        </row>
        <row r="90">
          <cell r="D90">
            <v>2.1007260299593629</v>
          </cell>
        </row>
        <row r="91">
          <cell r="D91">
            <v>0.35712342509309164</v>
          </cell>
        </row>
        <row r="92">
          <cell r="D92">
            <v>15.076479179773179</v>
          </cell>
        </row>
        <row r="93">
          <cell r="D93">
            <v>24.195181507489842</v>
          </cell>
        </row>
        <row r="94">
          <cell r="D94">
            <v>2.1007260299593629</v>
          </cell>
        </row>
        <row r="95">
          <cell r="D95">
            <v>20</v>
          </cell>
        </row>
        <row r="96">
          <cell r="D96">
            <v>70.916633567408567</v>
          </cell>
        </row>
        <row r="97">
          <cell r="D97">
            <v>90.100726029959361</v>
          </cell>
        </row>
        <row r="98">
          <cell r="D98">
            <v>12.5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F192"/>
  <sheetViews>
    <sheetView tabSelected="1" zoomScale="78" zoomScaleNormal="7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2" sqref="D22"/>
    </sheetView>
  </sheetViews>
  <sheetFormatPr defaultColWidth="14" defaultRowHeight="15"/>
  <cols>
    <col min="1" max="1" width="4.5703125" style="320" customWidth="1"/>
    <col min="2" max="2" width="24.85546875" customWidth="1"/>
    <col min="3" max="3" width="11.140625" customWidth="1"/>
    <col min="4" max="4" width="7.42578125" customWidth="1"/>
    <col min="5" max="5" width="7" customWidth="1"/>
    <col min="6" max="6" width="8.28515625" customWidth="1"/>
    <col min="7" max="7" width="8" customWidth="1"/>
    <col min="8" max="8" width="8.28515625" customWidth="1"/>
    <col min="9" max="11" width="8" customWidth="1"/>
    <col min="12" max="12" width="7" bestFit="1" customWidth="1"/>
    <col min="13" max="16" width="6.5703125" customWidth="1"/>
    <col min="17" max="17" width="6" customWidth="1"/>
    <col min="18" max="18" width="4.140625" customWidth="1"/>
    <col min="19" max="19" width="5.28515625" customWidth="1"/>
    <col min="20" max="20" width="4.5703125" customWidth="1"/>
    <col min="21" max="21" width="5" customWidth="1"/>
    <col min="22" max="22" width="4.42578125" customWidth="1"/>
    <col min="23" max="23" width="5" customWidth="1"/>
    <col min="24" max="24" width="4.28515625" customWidth="1"/>
    <col min="25" max="25" width="5" customWidth="1"/>
    <col min="27" max="27" width="7" customWidth="1"/>
    <col min="28" max="28" width="6.85546875" customWidth="1"/>
    <col min="29" max="29" width="15.140625" customWidth="1"/>
    <col min="30" max="30" width="4.85546875" style="154" bestFit="1" customWidth="1"/>
    <col min="31" max="31" width="4.85546875" bestFit="1" customWidth="1"/>
    <col min="32" max="32" width="6.5703125" bestFit="1" customWidth="1"/>
  </cols>
  <sheetData>
    <row r="1" spans="1:266" ht="15.75">
      <c r="A1" s="319" t="s">
        <v>1064</v>
      </c>
      <c r="K1" s="324" t="s">
        <v>1065</v>
      </c>
      <c r="L1" s="323">
        <v>1814.4495827197038</v>
      </c>
      <c r="M1" s="323">
        <v>2726.8993870402805</v>
      </c>
      <c r="N1" s="323">
        <v>3437.2000000000012</v>
      </c>
      <c r="O1" s="323">
        <v>2059.7313333333332</v>
      </c>
      <c r="P1" s="323">
        <v>1858.5413333333336</v>
      </c>
      <c r="Q1" s="323">
        <v>489.54900000000004</v>
      </c>
    </row>
    <row r="2" spans="1:266" ht="15.75" customHeight="1">
      <c r="A2" s="322"/>
      <c r="B2" s="261"/>
      <c r="C2" s="261"/>
      <c r="D2" s="261"/>
      <c r="E2" s="299"/>
      <c r="F2" s="285"/>
      <c r="G2" s="286" t="s">
        <v>1051</v>
      </c>
      <c r="H2" s="326" t="s">
        <v>1067</v>
      </c>
      <c r="I2" s="285"/>
      <c r="J2" s="285"/>
      <c r="K2" s="287"/>
      <c r="L2" s="293"/>
      <c r="M2" s="295" t="s">
        <v>1047</v>
      </c>
      <c r="N2" s="325" t="s">
        <v>1066</v>
      </c>
      <c r="O2" s="325"/>
      <c r="P2" s="294"/>
      <c r="Q2" s="296"/>
      <c r="R2" s="300" t="s">
        <v>1057</v>
      </c>
      <c r="S2" s="301" t="s">
        <v>1049</v>
      </c>
      <c r="T2" s="332" t="s">
        <v>1048</v>
      </c>
      <c r="U2" s="333" t="s">
        <v>1049</v>
      </c>
      <c r="V2" s="279" t="s">
        <v>1058</v>
      </c>
      <c r="W2" s="280" t="s">
        <v>1049</v>
      </c>
      <c r="X2" s="276" t="s">
        <v>1050</v>
      </c>
      <c r="Y2" s="278" t="s">
        <v>1049</v>
      </c>
      <c r="Z2" s="261"/>
      <c r="AA2" s="261"/>
      <c r="AB2" s="261"/>
      <c r="AC2" s="261"/>
      <c r="AD2" s="262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C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261"/>
      <c r="FQ2" s="261"/>
      <c r="FR2" s="261"/>
      <c r="FS2" s="261"/>
      <c r="FT2" s="261"/>
      <c r="FU2" s="261"/>
      <c r="FV2" s="261"/>
      <c r="FW2" s="261"/>
      <c r="FX2" s="261"/>
      <c r="FY2" s="261"/>
      <c r="FZ2" s="261"/>
      <c r="GA2" s="261"/>
      <c r="GB2" s="261"/>
      <c r="GC2" s="261"/>
      <c r="GD2" s="261"/>
      <c r="GE2" s="261"/>
      <c r="GF2" s="261"/>
      <c r="GG2" s="261"/>
      <c r="GH2" s="261"/>
      <c r="GI2" s="261"/>
      <c r="GJ2" s="261"/>
      <c r="GK2" s="261"/>
      <c r="GL2" s="261"/>
      <c r="GM2" s="261"/>
      <c r="GN2" s="261"/>
      <c r="GO2" s="261"/>
      <c r="GP2" s="261"/>
      <c r="GQ2" s="261"/>
      <c r="GR2" s="261"/>
      <c r="GS2" s="261"/>
      <c r="GT2" s="261"/>
      <c r="GU2" s="261"/>
      <c r="GV2" s="261"/>
      <c r="GW2" s="261"/>
      <c r="GX2" s="261"/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  <c r="IP2" s="261"/>
      <c r="IQ2" s="261"/>
      <c r="IR2" s="261"/>
      <c r="IS2" s="261"/>
      <c r="IT2" s="261"/>
      <c r="IU2" s="261"/>
      <c r="IV2" s="261"/>
      <c r="IW2" s="261"/>
      <c r="IX2" s="261"/>
      <c r="IY2" s="261"/>
      <c r="IZ2" s="261"/>
      <c r="JA2" s="261"/>
      <c r="JB2" s="261"/>
      <c r="JC2" s="261"/>
      <c r="JD2" s="261"/>
      <c r="JE2" s="261"/>
      <c r="JF2" s="261"/>
    </row>
    <row r="3" spans="1:266" ht="30" customHeight="1">
      <c r="A3" s="321" t="s">
        <v>950</v>
      </c>
      <c r="B3" s="316" t="s">
        <v>951</v>
      </c>
      <c r="C3" s="274" t="s">
        <v>952</v>
      </c>
      <c r="D3" s="274" t="s">
        <v>953</v>
      </c>
      <c r="E3" s="305" t="s">
        <v>1059</v>
      </c>
      <c r="F3" s="284" t="s">
        <v>1068</v>
      </c>
      <c r="G3" s="284" t="s">
        <v>1052</v>
      </c>
      <c r="H3" s="284" t="s">
        <v>1053</v>
      </c>
      <c r="I3" s="284" t="s">
        <v>1054</v>
      </c>
      <c r="J3" s="284" t="s">
        <v>1055</v>
      </c>
      <c r="K3" s="284" t="s">
        <v>1056</v>
      </c>
      <c r="L3" s="297">
        <v>2009</v>
      </c>
      <c r="M3" s="297">
        <v>2008</v>
      </c>
      <c r="N3" s="297">
        <v>2007</v>
      </c>
      <c r="O3" s="297">
        <v>2006</v>
      </c>
      <c r="P3" s="297">
        <v>2005</v>
      </c>
      <c r="Q3" s="297">
        <v>2004</v>
      </c>
      <c r="R3" s="302" t="s">
        <v>950</v>
      </c>
      <c r="S3" s="302" t="s">
        <v>1060</v>
      </c>
      <c r="T3" s="334" t="s">
        <v>950</v>
      </c>
      <c r="U3" s="334" t="s">
        <v>1061</v>
      </c>
      <c r="V3" s="281" t="s">
        <v>950</v>
      </c>
      <c r="W3" s="281" t="s">
        <v>1062</v>
      </c>
      <c r="X3" s="277" t="s">
        <v>950</v>
      </c>
      <c r="Y3" s="312" t="s">
        <v>1063</v>
      </c>
      <c r="Z3" s="271" t="s">
        <v>261</v>
      </c>
      <c r="AA3" s="271" t="s">
        <v>262</v>
      </c>
      <c r="AB3" s="272" t="s">
        <v>936</v>
      </c>
      <c r="AC3" s="272" t="s">
        <v>946</v>
      </c>
      <c r="AD3" s="272" t="s">
        <v>939</v>
      </c>
      <c r="AE3" s="272" t="s">
        <v>937</v>
      </c>
      <c r="AF3" s="272" t="s">
        <v>1046</v>
      </c>
    </row>
    <row r="4" spans="1:266">
      <c r="A4" s="338">
        <v>1</v>
      </c>
      <c r="B4" s="317" t="s">
        <v>269</v>
      </c>
      <c r="C4" s="273" t="s">
        <v>954</v>
      </c>
      <c r="D4" s="273" t="s">
        <v>364</v>
      </c>
      <c r="E4" s="304">
        <f t="shared" ref="E4:E38" si="0">G4+F4</f>
        <v>117.43176125828444</v>
      </c>
      <c r="F4" s="288">
        <v>46.515127690875872</v>
      </c>
      <c r="G4" s="288">
        <f>'[1]darb.(a..ž) ''08'!D96</f>
        <v>70.916633567408567</v>
      </c>
      <c r="H4" s="289">
        <v>506.42</v>
      </c>
      <c r="I4" s="288">
        <v>79.98</v>
      </c>
      <c r="J4" s="288">
        <v>71.322000000000003</v>
      </c>
      <c r="K4" s="288">
        <v>11.33</v>
      </c>
      <c r="L4" s="298">
        <f t="shared" ref="L4:L32" si="1">F4*100/1814.45</f>
        <v>2.5635937992711768</v>
      </c>
      <c r="M4" s="298">
        <f t="shared" ref="M4:M38" si="2">G4*100/2726.9</f>
        <v>2.6006319838427725</v>
      </c>
      <c r="N4" s="298">
        <f t="shared" ref="N4:N10" si="3">H4*100/3437.2</f>
        <v>14.733504014895846</v>
      </c>
      <c r="O4" s="298">
        <f t="shared" ref="O4:O11" si="4">I4*100/2059.7</f>
        <v>3.8830897703549065</v>
      </c>
      <c r="P4" s="298">
        <f>J4*100/1858.5</f>
        <v>3.8376109765940276</v>
      </c>
      <c r="Q4" s="298">
        <f>K4*100/489.55</f>
        <v>2.3143703401082627</v>
      </c>
      <c r="R4" s="303">
        <v>11</v>
      </c>
      <c r="S4" s="313">
        <f t="shared" ref="S4:S38" si="5">(L4+M4)/2</f>
        <v>2.5821128915569744</v>
      </c>
      <c r="T4" s="335">
        <v>1</v>
      </c>
      <c r="U4" s="336">
        <f t="shared" ref="U4:U35" si="6">SUM(L4:N4)/3</f>
        <v>6.6325765993365984</v>
      </c>
      <c r="V4" s="282">
        <v>1</v>
      </c>
      <c r="W4" s="314">
        <f t="shared" ref="W4:W35" si="7">(L4+M4+N4+O4+P4)/5</f>
        <v>5.5236861089917459</v>
      </c>
      <c r="X4" s="275">
        <v>1</v>
      </c>
      <c r="Y4" s="315">
        <f t="shared" ref="Y4:Y35" si="8">SUM(L4:Q4)/6</f>
        <v>4.9888001475111654</v>
      </c>
      <c r="Z4" s="263" t="s">
        <v>502</v>
      </c>
      <c r="AA4" s="263" t="s">
        <v>359</v>
      </c>
      <c r="AB4" s="264"/>
      <c r="AC4" s="264">
        <v>1.5795383110286783</v>
      </c>
      <c r="AD4" s="263">
        <v>5</v>
      </c>
      <c r="AE4" s="264"/>
      <c r="AF4" s="264">
        <v>1.5795383110286783</v>
      </c>
    </row>
    <row r="5" spans="1:266">
      <c r="A5" s="338">
        <v>2</v>
      </c>
      <c r="B5" s="317" t="s">
        <v>282</v>
      </c>
      <c r="C5" s="273" t="s">
        <v>954</v>
      </c>
      <c r="D5" s="273" t="s">
        <v>363</v>
      </c>
      <c r="E5" s="304">
        <f>G5+F5</f>
        <v>430.4983004352664</v>
      </c>
      <c r="F5" s="288">
        <v>51.254697830400147</v>
      </c>
      <c r="G5" s="288">
        <f>'[1]darb.(a..ž) ''08'!D19</f>
        <v>379.24360260486628</v>
      </c>
      <c r="H5" s="289">
        <v>34.340000000000003</v>
      </c>
      <c r="I5" s="288">
        <v>57.216999999999999</v>
      </c>
      <c r="J5" s="288">
        <v>61.957000000000001</v>
      </c>
      <c r="K5" s="288">
        <v>22.196999999999999</v>
      </c>
      <c r="L5" s="298">
        <f t="shared" si="1"/>
        <v>2.8248062955937141</v>
      </c>
      <c r="M5" s="298">
        <f t="shared" si="2"/>
        <v>13.907499453770447</v>
      </c>
      <c r="N5" s="298">
        <f t="shared" si="3"/>
        <v>0.99906900965902501</v>
      </c>
      <c r="O5" s="298">
        <f t="shared" si="4"/>
        <v>2.7779288245861049</v>
      </c>
      <c r="P5" s="298">
        <f>J5*100/1858.5</f>
        <v>3.3337099811676083</v>
      </c>
      <c r="Q5" s="298">
        <f>K5*100/489.55</f>
        <v>4.5341640281891529</v>
      </c>
      <c r="R5" s="303">
        <v>1</v>
      </c>
      <c r="S5" s="313">
        <f t="shared" si="5"/>
        <v>8.366152874682081</v>
      </c>
      <c r="T5" s="335">
        <v>2</v>
      </c>
      <c r="U5" s="336">
        <f t="shared" si="6"/>
        <v>5.9104582530077288</v>
      </c>
      <c r="V5" s="282">
        <v>3</v>
      </c>
      <c r="W5" s="314">
        <f t="shared" si="7"/>
        <v>4.7686027129553796</v>
      </c>
      <c r="X5" s="275">
        <v>2</v>
      </c>
      <c r="Y5" s="315">
        <f t="shared" si="8"/>
        <v>4.7295295988276758</v>
      </c>
      <c r="Z5" s="263" t="s">
        <v>338</v>
      </c>
      <c r="AA5" s="263" t="s">
        <v>359</v>
      </c>
      <c r="AB5" s="264"/>
      <c r="AC5" s="264">
        <v>6.318153244114713</v>
      </c>
      <c r="AD5" s="263">
        <v>20</v>
      </c>
      <c r="AE5" s="264"/>
      <c r="AF5" s="264">
        <v>6.318153244114713</v>
      </c>
    </row>
    <row r="6" spans="1:266">
      <c r="A6" s="338">
        <v>3</v>
      </c>
      <c r="B6" s="317" t="s">
        <v>346</v>
      </c>
      <c r="C6" s="273" t="s">
        <v>954</v>
      </c>
      <c r="D6" s="273" t="s">
        <v>370</v>
      </c>
      <c r="E6" s="304">
        <f t="shared" si="0"/>
        <v>227.8603426947281</v>
      </c>
      <c r="F6" s="288">
        <v>57.500342694728083</v>
      </c>
      <c r="G6" s="288">
        <f>'[1]darb.(a..ž) ''08'!D84</f>
        <v>170.36</v>
      </c>
      <c r="H6" s="289">
        <v>74.17</v>
      </c>
      <c r="I6" s="288">
        <v>52.15</v>
      </c>
      <c r="J6" s="288">
        <v>50.21</v>
      </c>
      <c r="K6" s="288">
        <v>20.420000000000002</v>
      </c>
      <c r="L6" s="298">
        <f t="shared" si="1"/>
        <v>3.169023268468576</v>
      </c>
      <c r="M6" s="298">
        <f t="shared" si="2"/>
        <v>6.2473871429095311</v>
      </c>
      <c r="N6" s="298">
        <f t="shared" si="3"/>
        <v>2.1578610496916095</v>
      </c>
      <c r="O6" s="298">
        <f t="shared" si="4"/>
        <v>2.53192212458125</v>
      </c>
      <c r="P6" s="298">
        <f>J6*100/1858.5</f>
        <v>2.7016411084207697</v>
      </c>
      <c r="Q6" s="298">
        <f>K6*100/489.55</f>
        <v>4.1711776120927384</v>
      </c>
      <c r="R6" s="303">
        <v>3</v>
      </c>
      <c r="S6" s="313">
        <f t="shared" si="5"/>
        <v>4.7082052056890538</v>
      </c>
      <c r="T6" s="335">
        <v>3</v>
      </c>
      <c r="U6" s="336">
        <f t="shared" si="6"/>
        <v>3.8580904870232389</v>
      </c>
      <c r="V6" s="282">
        <v>6</v>
      </c>
      <c r="W6" s="314">
        <f t="shared" si="7"/>
        <v>3.3615669388143474</v>
      </c>
      <c r="X6" s="275">
        <v>4</v>
      </c>
      <c r="Y6" s="315">
        <f t="shared" si="8"/>
        <v>3.4965020510274125</v>
      </c>
      <c r="Z6" s="263" t="s">
        <v>270</v>
      </c>
      <c r="AA6" s="263" t="s">
        <v>360</v>
      </c>
      <c r="AB6" s="264">
        <v>16</v>
      </c>
      <c r="AC6" s="264">
        <v>1.5795383110286783</v>
      </c>
      <c r="AD6" s="263">
        <v>5</v>
      </c>
      <c r="AE6" s="264"/>
      <c r="AF6" s="264">
        <v>17.579538311028678</v>
      </c>
    </row>
    <row r="7" spans="1:266">
      <c r="A7" s="338">
        <v>4</v>
      </c>
      <c r="B7" s="317" t="s">
        <v>263</v>
      </c>
      <c r="C7" s="273" t="s">
        <v>954</v>
      </c>
      <c r="D7" s="273" t="s">
        <v>360</v>
      </c>
      <c r="E7" s="304">
        <f t="shared" si="0"/>
        <v>207.36055899386386</v>
      </c>
      <c r="F7" s="288">
        <v>115.69055899386386</v>
      </c>
      <c r="G7" s="288">
        <f>'[1]darb.(a..ž) ''08'!D18</f>
        <v>91.67</v>
      </c>
      <c r="H7" s="289">
        <v>49.87</v>
      </c>
      <c r="I7" s="288">
        <v>22.22</v>
      </c>
      <c r="J7" s="288">
        <v>41.33</v>
      </c>
      <c r="K7" s="288">
        <v>2.75</v>
      </c>
      <c r="L7" s="298">
        <f t="shared" si="1"/>
        <v>6.3760676234596625</v>
      </c>
      <c r="M7" s="298">
        <f t="shared" si="2"/>
        <v>3.3616927646778394</v>
      </c>
      <c r="N7" s="298">
        <f t="shared" si="3"/>
        <v>1.4508902595135575</v>
      </c>
      <c r="O7" s="298">
        <f t="shared" si="4"/>
        <v>1.0787978831868719</v>
      </c>
      <c r="P7" s="298">
        <f>J7*100/1858.5</f>
        <v>2.2238364272262579</v>
      </c>
      <c r="Q7" s="298">
        <f>K7*100/489.55</f>
        <v>0.56174037381268516</v>
      </c>
      <c r="R7" s="303">
        <v>4</v>
      </c>
      <c r="S7" s="313">
        <f t="shared" si="5"/>
        <v>4.8688801940687512</v>
      </c>
      <c r="T7" s="335">
        <v>4</v>
      </c>
      <c r="U7" s="336">
        <f t="shared" si="6"/>
        <v>3.7295502158836862</v>
      </c>
      <c r="V7" s="282">
        <v>7</v>
      </c>
      <c r="W7" s="314">
        <f t="shared" si="7"/>
        <v>2.898256991612838</v>
      </c>
      <c r="X7" s="275">
        <v>9</v>
      </c>
      <c r="Y7" s="315">
        <f t="shared" si="8"/>
        <v>2.5088375553128124</v>
      </c>
      <c r="Z7" s="263" t="s">
        <v>349</v>
      </c>
      <c r="AA7" s="263" t="s">
        <v>361</v>
      </c>
      <c r="AB7" s="264"/>
      <c r="AC7" s="264">
        <v>2.3693074665430172</v>
      </c>
      <c r="AD7" s="263">
        <v>7.5</v>
      </c>
      <c r="AE7" s="264"/>
      <c r="AF7" s="264">
        <v>2.3693074665430172</v>
      </c>
    </row>
    <row r="8" spans="1:266">
      <c r="A8" s="338">
        <v>5</v>
      </c>
      <c r="B8" s="317" t="s">
        <v>268</v>
      </c>
      <c r="C8" s="273" t="s">
        <v>954</v>
      </c>
      <c r="D8" s="273" t="s">
        <v>364</v>
      </c>
      <c r="E8" s="304">
        <f t="shared" si="0"/>
        <v>191.52303251384882</v>
      </c>
      <c r="F8" s="288">
        <v>101.42230648388946</v>
      </c>
      <c r="G8" s="288">
        <f>'[1]darb.(a..ž) ''08'!D97</f>
        <v>90.100726029959361</v>
      </c>
      <c r="H8" s="289">
        <v>74.52</v>
      </c>
      <c r="I8" s="288">
        <v>138.09</v>
      </c>
      <c r="J8" s="288">
        <v>121.55800000000001</v>
      </c>
      <c r="K8" s="288"/>
      <c r="L8" s="298">
        <f t="shared" si="1"/>
        <v>5.5896997152795311</v>
      </c>
      <c r="M8" s="298">
        <f t="shared" si="2"/>
        <v>3.3041448542285878</v>
      </c>
      <c r="N8" s="298">
        <f t="shared" si="3"/>
        <v>2.1680437565460258</v>
      </c>
      <c r="O8" s="298">
        <f t="shared" si="4"/>
        <v>6.7043744234597273</v>
      </c>
      <c r="P8" s="298">
        <f>J8*100/1858.5</f>
        <v>6.5406510626849617</v>
      </c>
      <c r="Q8" s="298"/>
      <c r="R8" s="303">
        <v>6</v>
      </c>
      <c r="S8" s="313">
        <f t="shared" si="5"/>
        <v>4.4469222847540593</v>
      </c>
      <c r="T8" s="335">
        <v>5</v>
      </c>
      <c r="U8" s="336">
        <f t="shared" si="6"/>
        <v>3.6872961086847149</v>
      </c>
      <c r="V8" s="282">
        <v>2</v>
      </c>
      <c r="W8" s="314">
        <f t="shared" si="7"/>
        <v>4.8613827624397663</v>
      </c>
      <c r="X8" s="275">
        <v>3</v>
      </c>
      <c r="Y8" s="315">
        <f t="shared" si="8"/>
        <v>4.051152302033139</v>
      </c>
      <c r="Z8" s="263" t="s">
        <v>297</v>
      </c>
      <c r="AA8" s="263" t="s">
        <v>360</v>
      </c>
      <c r="AB8" s="264"/>
      <c r="AC8" s="264">
        <v>0.90043121859287722</v>
      </c>
      <c r="AD8" s="263">
        <v>2.8502987623214699</v>
      </c>
      <c r="AE8" s="264"/>
      <c r="AF8" s="264">
        <v>0.90043121859287722</v>
      </c>
    </row>
    <row r="9" spans="1:266">
      <c r="A9" s="338">
        <v>6</v>
      </c>
      <c r="B9" s="317" t="s">
        <v>279</v>
      </c>
      <c r="C9" s="273" t="s">
        <v>956</v>
      </c>
      <c r="D9" s="273" t="s">
        <v>363</v>
      </c>
      <c r="E9" s="304">
        <f t="shared" si="0"/>
        <v>237.2165653387768</v>
      </c>
      <c r="F9" s="288">
        <v>59.716565338776796</v>
      </c>
      <c r="G9" s="288">
        <f>'[1]darb.(a..ž) ''08'!D46</f>
        <v>177.5</v>
      </c>
      <c r="H9" s="289">
        <v>22.5</v>
      </c>
      <c r="I9" s="288">
        <v>10</v>
      </c>
      <c r="J9" s="288"/>
      <c r="K9" s="288"/>
      <c r="L9" s="298">
        <f t="shared" si="1"/>
        <v>3.2911662122834358</v>
      </c>
      <c r="M9" s="298">
        <f t="shared" si="2"/>
        <v>6.5092229271333748</v>
      </c>
      <c r="N9" s="298">
        <f t="shared" si="3"/>
        <v>0.65460258349819622</v>
      </c>
      <c r="O9" s="298">
        <f t="shared" si="4"/>
        <v>0.48550759819391176</v>
      </c>
      <c r="P9" s="298"/>
      <c r="Q9" s="298"/>
      <c r="R9" s="303">
        <v>2</v>
      </c>
      <c r="S9" s="313">
        <f t="shared" si="5"/>
        <v>4.9001945697084057</v>
      </c>
      <c r="T9" s="335">
        <v>6</v>
      </c>
      <c r="U9" s="336">
        <f t="shared" si="6"/>
        <v>3.4849972409716692</v>
      </c>
      <c r="V9" s="282">
        <v>12</v>
      </c>
      <c r="W9" s="314">
        <f t="shared" si="7"/>
        <v>2.1880998642217842</v>
      </c>
      <c r="X9" s="275">
        <v>13</v>
      </c>
      <c r="Y9" s="315">
        <f t="shared" si="8"/>
        <v>1.8234165535181532</v>
      </c>
      <c r="Z9" s="263" t="s">
        <v>647</v>
      </c>
      <c r="AA9" s="263" t="s">
        <v>361</v>
      </c>
      <c r="AB9" s="264">
        <v>48.322395324707003</v>
      </c>
      <c r="AC9" s="264">
        <v>4.7386149330860343</v>
      </c>
      <c r="AD9" s="263">
        <v>15</v>
      </c>
      <c r="AE9" s="264"/>
      <c r="AF9" s="264">
        <v>53.061010257793036</v>
      </c>
    </row>
    <row r="10" spans="1:266">
      <c r="A10" s="338">
        <v>7</v>
      </c>
      <c r="B10" s="317" t="s">
        <v>293</v>
      </c>
      <c r="C10" s="273" t="s">
        <v>954</v>
      </c>
      <c r="D10" s="273" t="s">
        <v>365</v>
      </c>
      <c r="E10" s="304">
        <f t="shared" si="0"/>
        <v>169.11728280092308</v>
      </c>
      <c r="F10" s="288">
        <v>81.420222627151958</v>
      </c>
      <c r="G10" s="288">
        <f>'[1]darb.(a..ž) ''08'!D78</f>
        <v>87.697060173771106</v>
      </c>
      <c r="H10" s="289">
        <v>69.67</v>
      </c>
      <c r="I10" s="288">
        <v>24.332999999999998</v>
      </c>
      <c r="J10" s="288">
        <v>19.167000000000002</v>
      </c>
      <c r="K10" s="288">
        <v>12.5</v>
      </c>
      <c r="L10" s="298">
        <f t="shared" si="1"/>
        <v>4.4873224738709778</v>
      </c>
      <c r="M10" s="298">
        <f t="shared" si="2"/>
        <v>3.215998392818626</v>
      </c>
      <c r="N10" s="298">
        <f t="shared" si="3"/>
        <v>2.0269405329919703</v>
      </c>
      <c r="O10" s="298">
        <f t="shared" si="4"/>
        <v>1.1813856386852455</v>
      </c>
      <c r="P10" s="298">
        <f t="shared" ref="P10:P24" si="9">J10*100/1858.5</f>
        <v>1.0313155770782891</v>
      </c>
      <c r="Q10" s="298">
        <f t="shared" ref="Q10:Q17" si="10">K10*100/489.55</f>
        <v>2.553365335512205</v>
      </c>
      <c r="R10" s="303">
        <v>8</v>
      </c>
      <c r="S10" s="313">
        <f t="shared" si="5"/>
        <v>3.8516604333448017</v>
      </c>
      <c r="T10" s="335">
        <v>7</v>
      </c>
      <c r="U10" s="336">
        <f t="shared" si="6"/>
        <v>3.2434204665605244</v>
      </c>
      <c r="V10" s="282">
        <v>10</v>
      </c>
      <c r="W10" s="314">
        <f t="shared" si="7"/>
        <v>2.3885925230890215</v>
      </c>
      <c r="X10" s="275">
        <v>10</v>
      </c>
      <c r="Y10" s="315">
        <f t="shared" si="8"/>
        <v>2.4160546584928855</v>
      </c>
      <c r="Z10" s="263" t="s">
        <v>653</v>
      </c>
      <c r="AA10" s="263" t="s">
        <v>360</v>
      </c>
      <c r="AB10" s="264"/>
      <c r="AC10" s="264"/>
      <c r="AD10" s="263"/>
      <c r="AE10" s="264">
        <v>11.8499999046326</v>
      </c>
      <c r="AF10" s="264">
        <v>11.8499999046326</v>
      </c>
    </row>
    <row r="11" spans="1:266">
      <c r="A11" s="338">
        <v>8</v>
      </c>
      <c r="B11" s="317" t="s">
        <v>324</v>
      </c>
      <c r="C11" s="273" t="s">
        <v>955</v>
      </c>
      <c r="D11" s="273" t="s">
        <v>360</v>
      </c>
      <c r="E11" s="304">
        <f t="shared" si="0"/>
        <v>193.43195594787602</v>
      </c>
      <c r="F11" s="288">
        <v>117.791955947876</v>
      </c>
      <c r="G11" s="288">
        <f>'[1]darb.(a..ž) ''08'!D35</f>
        <v>75.64</v>
      </c>
      <c r="H11" s="289"/>
      <c r="I11" s="288">
        <v>147.87</v>
      </c>
      <c r="J11" s="288">
        <v>32.69</v>
      </c>
      <c r="K11" s="288">
        <v>11</v>
      </c>
      <c r="L11" s="298">
        <f t="shared" si="1"/>
        <v>6.4918821652774126</v>
      </c>
      <c r="M11" s="298">
        <f t="shared" si="2"/>
        <v>2.7738457589203858</v>
      </c>
      <c r="N11" s="298"/>
      <c r="O11" s="298">
        <f t="shared" si="4"/>
        <v>7.1792008544933736</v>
      </c>
      <c r="P11" s="298">
        <f t="shared" si="9"/>
        <v>1.7589453860640301</v>
      </c>
      <c r="Q11" s="298">
        <f t="shared" si="10"/>
        <v>2.2469614952507406</v>
      </c>
      <c r="R11" s="303">
        <v>5</v>
      </c>
      <c r="S11" s="313">
        <f t="shared" si="5"/>
        <v>4.6328639620988987</v>
      </c>
      <c r="T11" s="335">
        <v>8</v>
      </c>
      <c r="U11" s="336">
        <f t="shared" si="6"/>
        <v>3.0885759747325991</v>
      </c>
      <c r="V11" s="282">
        <v>4</v>
      </c>
      <c r="W11" s="314">
        <f t="shared" si="7"/>
        <v>3.6407748329510405</v>
      </c>
      <c r="X11" s="275">
        <v>5</v>
      </c>
      <c r="Y11" s="315">
        <f t="shared" si="8"/>
        <v>3.4084726100009903</v>
      </c>
      <c r="Z11" s="263" t="s">
        <v>350</v>
      </c>
      <c r="AA11" s="263" t="s">
        <v>361</v>
      </c>
      <c r="AB11" s="264">
        <v>14.3854322433472</v>
      </c>
      <c r="AC11" s="264">
        <v>0.68396018659883628</v>
      </c>
      <c r="AD11" s="263">
        <v>2.1650636196136501</v>
      </c>
      <c r="AE11" s="264"/>
      <c r="AF11" s="264">
        <v>15.069392429946037</v>
      </c>
    </row>
    <row r="12" spans="1:266">
      <c r="A12" s="338">
        <v>9</v>
      </c>
      <c r="B12" s="317" t="s">
        <v>426</v>
      </c>
      <c r="C12" s="273" t="s">
        <v>954</v>
      </c>
      <c r="D12" s="273" t="s">
        <v>371</v>
      </c>
      <c r="E12" s="304">
        <f t="shared" si="0"/>
        <v>61.370432353727239</v>
      </c>
      <c r="F12" s="288">
        <v>0.60043235372723813</v>
      </c>
      <c r="G12" s="288">
        <f>'[1]darb.(a..ž) ''08'!D66</f>
        <v>60.77</v>
      </c>
      <c r="H12" s="288">
        <v>178.6</v>
      </c>
      <c r="I12" s="288"/>
      <c r="J12" s="288">
        <v>195.75</v>
      </c>
      <c r="K12" s="288">
        <v>0.5</v>
      </c>
      <c r="L12" s="298">
        <f t="shared" si="1"/>
        <v>3.3091700169596193E-2</v>
      </c>
      <c r="M12" s="298">
        <f t="shared" si="2"/>
        <v>2.228537900179691</v>
      </c>
      <c r="N12" s="298">
        <f>H12*100/3437.2</f>
        <v>5.1960898405679048</v>
      </c>
      <c r="O12" s="298"/>
      <c r="P12" s="298">
        <f t="shared" si="9"/>
        <v>10.532687651331718</v>
      </c>
      <c r="Q12" s="298">
        <f t="shared" si="10"/>
        <v>0.1021346134204882</v>
      </c>
      <c r="R12" s="303">
        <v>21</v>
      </c>
      <c r="S12" s="313">
        <f t="shared" si="5"/>
        <v>1.1308148001746436</v>
      </c>
      <c r="T12" s="335">
        <v>9</v>
      </c>
      <c r="U12" s="336">
        <f t="shared" si="6"/>
        <v>2.4859064803057307</v>
      </c>
      <c r="V12" s="282">
        <v>5</v>
      </c>
      <c r="W12" s="314">
        <f t="shared" si="7"/>
        <v>3.5980814184497816</v>
      </c>
      <c r="X12" s="275">
        <v>7</v>
      </c>
      <c r="Y12" s="315">
        <f t="shared" si="8"/>
        <v>3.0154236176115661</v>
      </c>
      <c r="Z12" s="263" t="s">
        <v>337</v>
      </c>
      <c r="AA12" s="263" t="s">
        <v>362</v>
      </c>
      <c r="AB12" s="264">
        <f>37.2204011669657-0.03</f>
        <v>37.1904011669657</v>
      </c>
      <c r="AC12" s="264">
        <v>4.7386149330860343</v>
      </c>
      <c r="AD12" s="263">
        <v>15</v>
      </c>
      <c r="AE12" s="264"/>
      <c r="AF12" s="264">
        <f>AB12+AC12</f>
        <v>41.929016100051733</v>
      </c>
    </row>
    <row r="13" spans="1:266">
      <c r="A13" s="338">
        <v>10</v>
      </c>
      <c r="B13" s="317" t="s">
        <v>303</v>
      </c>
      <c r="C13" s="273" t="s">
        <v>958</v>
      </c>
      <c r="D13" s="273" t="s">
        <v>363</v>
      </c>
      <c r="E13" s="304">
        <f t="shared" si="0"/>
        <v>170.78976915551434</v>
      </c>
      <c r="F13" s="288">
        <v>0.78976915551433913</v>
      </c>
      <c r="G13" s="288">
        <f>'[1]darb.(a..ž) ''08'!D26</f>
        <v>170</v>
      </c>
      <c r="H13" s="289">
        <v>4.5</v>
      </c>
      <c r="I13" s="288">
        <v>20.553000000000001</v>
      </c>
      <c r="J13" s="288">
        <v>10.5</v>
      </c>
      <c r="K13" s="288">
        <v>5.6970000000000001</v>
      </c>
      <c r="L13" s="298">
        <f t="shared" si="1"/>
        <v>4.3526641985964849E-2</v>
      </c>
      <c r="M13" s="298">
        <f t="shared" si="2"/>
        <v>6.2341853386629502</v>
      </c>
      <c r="N13" s="298">
        <f>H13*100/3437.2</f>
        <v>0.13092051669963925</v>
      </c>
      <c r="O13" s="298">
        <f t="shared" ref="O13:O24" si="11">I13*100/2059.7</f>
        <v>0.99786376656794695</v>
      </c>
      <c r="P13" s="298">
        <f t="shared" si="9"/>
        <v>0.56497175141242939</v>
      </c>
      <c r="Q13" s="298">
        <f t="shared" si="10"/>
        <v>1.1637217853130426</v>
      </c>
      <c r="R13" s="303">
        <v>7</v>
      </c>
      <c r="S13" s="313">
        <f t="shared" si="5"/>
        <v>3.1388559903244575</v>
      </c>
      <c r="T13" s="335">
        <v>10</v>
      </c>
      <c r="U13" s="336">
        <f t="shared" si="6"/>
        <v>2.1362108324495179</v>
      </c>
      <c r="V13" s="282">
        <v>18</v>
      </c>
      <c r="W13" s="314">
        <f t="shared" si="7"/>
        <v>1.5942936030657859</v>
      </c>
      <c r="X13" s="275">
        <v>15</v>
      </c>
      <c r="Y13" s="315">
        <f t="shared" si="8"/>
        <v>1.5225316334403287</v>
      </c>
      <c r="Z13" s="263" t="s">
        <v>273</v>
      </c>
      <c r="AA13" s="263" t="s">
        <v>360</v>
      </c>
      <c r="AB13" s="264">
        <v>8.875</v>
      </c>
      <c r="AC13" s="264">
        <v>2.137989436322139</v>
      </c>
      <c r="AD13" s="263">
        <v>6.7677669525146502</v>
      </c>
      <c r="AE13" s="264"/>
      <c r="AF13" s="264">
        <v>11.012989436322139</v>
      </c>
    </row>
    <row r="14" spans="1:266">
      <c r="A14" s="338">
        <v>11</v>
      </c>
      <c r="B14" s="317" t="s">
        <v>265</v>
      </c>
      <c r="C14" s="273" t="s">
        <v>954</v>
      </c>
      <c r="D14" s="273" t="s">
        <v>364</v>
      </c>
      <c r="E14" s="304">
        <f t="shared" si="0"/>
        <v>129.52705914801882</v>
      </c>
      <c r="F14" s="288">
        <v>79.551514625549302</v>
      </c>
      <c r="G14" s="288">
        <f>'[1]darb.(a..ž) ''08'!D58</f>
        <v>49.975544522469519</v>
      </c>
      <c r="H14" s="289"/>
      <c r="I14" s="288">
        <v>96.12</v>
      </c>
      <c r="J14" s="288">
        <v>5.5</v>
      </c>
      <c r="K14" s="288">
        <v>6.67</v>
      </c>
      <c r="L14" s="298">
        <f t="shared" si="1"/>
        <v>4.3843321461351534</v>
      </c>
      <c r="M14" s="298">
        <f t="shared" si="2"/>
        <v>1.8326870997275118</v>
      </c>
      <c r="N14" s="298"/>
      <c r="O14" s="298">
        <f t="shared" si="11"/>
        <v>4.6666990338398797</v>
      </c>
      <c r="P14" s="298">
        <f t="shared" si="9"/>
        <v>0.29593758407317727</v>
      </c>
      <c r="Q14" s="298">
        <f t="shared" si="10"/>
        <v>1.3624757430293126</v>
      </c>
      <c r="R14" s="303">
        <v>10</v>
      </c>
      <c r="S14" s="313">
        <f t="shared" si="5"/>
        <v>3.1085096229313325</v>
      </c>
      <c r="T14" s="335">
        <v>11</v>
      </c>
      <c r="U14" s="336">
        <f t="shared" si="6"/>
        <v>2.0723397486208883</v>
      </c>
      <c r="V14" s="282">
        <v>11</v>
      </c>
      <c r="W14" s="314">
        <f t="shared" si="7"/>
        <v>2.2359311727551447</v>
      </c>
      <c r="X14" s="275">
        <v>11</v>
      </c>
      <c r="Y14" s="315">
        <f t="shared" si="8"/>
        <v>2.0903552678008395</v>
      </c>
      <c r="Z14" s="263" t="s">
        <v>330</v>
      </c>
      <c r="AA14" s="263" t="s">
        <v>362</v>
      </c>
      <c r="AB14" s="264">
        <v>10.6569423675537</v>
      </c>
      <c r="AC14" s="264"/>
      <c r="AD14" s="263"/>
      <c r="AE14" s="264"/>
      <c r="AF14" s="264">
        <v>10.6569423675537</v>
      </c>
    </row>
    <row r="15" spans="1:266">
      <c r="A15" s="338">
        <v>12</v>
      </c>
      <c r="B15" s="317" t="s">
        <v>287</v>
      </c>
      <c r="C15" s="273" t="s">
        <v>959</v>
      </c>
      <c r="D15" s="273" t="s">
        <v>363</v>
      </c>
      <c r="E15" s="304">
        <f t="shared" si="0"/>
        <v>157.62990132600837</v>
      </c>
      <c r="F15" s="288">
        <v>1.5795383110286783</v>
      </c>
      <c r="G15" s="288">
        <f>'[1]darb.(a..ž) ''08'!D34</f>
        <v>156.05036301497969</v>
      </c>
      <c r="H15" s="289">
        <v>10.17</v>
      </c>
      <c r="I15" s="288">
        <v>14</v>
      </c>
      <c r="J15" s="288">
        <v>2.5</v>
      </c>
      <c r="K15" s="288">
        <v>0.44600000000000001</v>
      </c>
      <c r="L15" s="298">
        <f t="shared" si="1"/>
        <v>8.7053283971929699E-2</v>
      </c>
      <c r="M15" s="298">
        <f t="shared" si="2"/>
        <v>5.7226287364765742</v>
      </c>
      <c r="N15" s="298">
        <f t="shared" ref="N15:N35" si="12">H15*100/3437.2</f>
        <v>0.2958803677411847</v>
      </c>
      <c r="O15" s="298">
        <f t="shared" si="11"/>
        <v>0.67971063747147653</v>
      </c>
      <c r="P15" s="298">
        <f t="shared" si="9"/>
        <v>0.13451708366962603</v>
      </c>
      <c r="Q15" s="298">
        <f t="shared" si="10"/>
        <v>9.110407517107548E-2</v>
      </c>
      <c r="R15" s="303">
        <v>9</v>
      </c>
      <c r="S15" s="313">
        <f t="shared" si="5"/>
        <v>2.9048410102242519</v>
      </c>
      <c r="T15" s="335">
        <v>12</v>
      </c>
      <c r="U15" s="336">
        <f t="shared" si="6"/>
        <v>2.0351874627298963</v>
      </c>
      <c r="V15" s="282">
        <v>19</v>
      </c>
      <c r="W15" s="314">
        <f t="shared" si="7"/>
        <v>1.383958021866158</v>
      </c>
      <c r="X15" s="275">
        <v>24</v>
      </c>
      <c r="Y15" s="315">
        <f t="shared" si="8"/>
        <v>1.1684823640836444</v>
      </c>
      <c r="Z15" s="263" t="s">
        <v>263</v>
      </c>
      <c r="AA15" s="263" t="s">
        <v>360</v>
      </c>
      <c r="AB15" s="264">
        <v>112.79473876953099</v>
      </c>
      <c r="AC15" s="264">
        <v>2.8958202243328683</v>
      </c>
      <c r="AD15" s="263">
        <v>9.1666666269302404</v>
      </c>
      <c r="AE15" s="264"/>
      <c r="AF15" s="264">
        <v>115.69055899386386</v>
      </c>
    </row>
    <row r="16" spans="1:266">
      <c r="A16" s="338">
        <v>13</v>
      </c>
      <c r="B16" s="317" t="s">
        <v>337</v>
      </c>
      <c r="C16" s="273" t="s">
        <v>954</v>
      </c>
      <c r="D16" s="273" t="s">
        <v>362</v>
      </c>
      <c r="E16" s="304">
        <f t="shared" si="0"/>
        <v>51.3790161000518</v>
      </c>
      <c r="F16" s="288">
        <f>41.9590161000518-0.03</f>
        <v>41.929016100051797</v>
      </c>
      <c r="G16" s="288">
        <f>'[1]darb.(a..ž) ''08'!D14</f>
        <v>9.4499999999999993</v>
      </c>
      <c r="H16" s="289">
        <v>110.09</v>
      </c>
      <c r="I16" s="288">
        <v>2</v>
      </c>
      <c r="J16" s="288">
        <v>6</v>
      </c>
      <c r="K16" s="288">
        <v>14.17</v>
      </c>
      <c r="L16" s="298">
        <f t="shared" si="1"/>
        <v>2.3108388823087873</v>
      </c>
      <c r="M16" s="298">
        <f t="shared" si="2"/>
        <v>0.34654736147273457</v>
      </c>
      <c r="N16" s="298">
        <f t="shared" si="12"/>
        <v>3.2028977074362857</v>
      </c>
      <c r="O16" s="298">
        <f t="shared" si="11"/>
        <v>9.7101519638782358E-2</v>
      </c>
      <c r="P16" s="298">
        <f t="shared" si="9"/>
        <v>0.32284100080710249</v>
      </c>
      <c r="Q16" s="298">
        <f t="shared" si="10"/>
        <v>2.8944949443366355</v>
      </c>
      <c r="R16" s="303">
        <v>27</v>
      </c>
      <c r="S16" s="313">
        <f t="shared" si="5"/>
        <v>1.3286931218907609</v>
      </c>
      <c r="T16" s="335">
        <v>13</v>
      </c>
      <c r="U16" s="336">
        <f t="shared" si="6"/>
        <v>1.9534279837392692</v>
      </c>
      <c r="V16" s="282">
        <v>22</v>
      </c>
      <c r="W16" s="314">
        <f t="shared" si="7"/>
        <v>1.2560452943327385</v>
      </c>
      <c r="X16" s="275">
        <v>14</v>
      </c>
      <c r="Y16" s="315">
        <f t="shared" si="8"/>
        <v>1.5291202360000546</v>
      </c>
      <c r="Z16" s="263" t="s">
        <v>282</v>
      </c>
      <c r="AA16" s="263" t="s">
        <v>363</v>
      </c>
      <c r="AB16" s="264">
        <v>24.198684692382798</v>
      </c>
      <c r="AC16" s="264">
        <v>2.0060136625382472</v>
      </c>
      <c r="AD16" s="263">
        <v>6.3500000238418597</v>
      </c>
      <c r="AE16" s="264">
        <v>25.049999475479101</v>
      </c>
      <c r="AF16" s="264">
        <v>51.254697830400147</v>
      </c>
    </row>
    <row r="17" spans="1:32">
      <c r="A17" s="338">
        <v>14</v>
      </c>
      <c r="B17" s="317" t="s">
        <v>342</v>
      </c>
      <c r="C17" s="273" t="s">
        <v>954</v>
      </c>
      <c r="D17" s="273" t="s">
        <v>362</v>
      </c>
      <c r="E17" s="304">
        <f t="shared" si="0"/>
        <v>85.498054570123074</v>
      </c>
      <c r="F17" s="288">
        <v>7.8976915551433908</v>
      </c>
      <c r="G17" s="288">
        <f>'[1]darb.(a..ž) ''08'!D83</f>
        <v>77.600363014979678</v>
      </c>
      <c r="H17" s="289">
        <v>86.13</v>
      </c>
      <c r="I17" s="288">
        <v>6</v>
      </c>
      <c r="J17" s="288">
        <v>8.5</v>
      </c>
      <c r="K17" s="288">
        <v>5</v>
      </c>
      <c r="L17" s="298">
        <f t="shared" si="1"/>
        <v>0.43526641985964842</v>
      </c>
      <c r="M17" s="298">
        <f t="shared" si="2"/>
        <v>2.8457355610759349</v>
      </c>
      <c r="N17" s="298">
        <f t="shared" si="12"/>
        <v>2.505818689631095</v>
      </c>
      <c r="O17" s="298">
        <f t="shared" si="11"/>
        <v>0.29130455891634705</v>
      </c>
      <c r="P17" s="298">
        <f t="shared" si="9"/>
        <v>0.45735808447672854</v>
      </c>
      <c r="Q17" s="298">
        <f t="shared" si="10"/>
        <v>1.021346134204882</v>
      </c>
      <c r="R17" s="303">
        <v>15</v>
      </c>
      <c r="S17" s="313">
        <f t="shared" si="5"/>
        <v>1.6405009904677916</v>
      </c>
      <c r="T17" s="335">
        <v>14</v>
      </c>
      <c r="U17" s="336">
        <f t="shared" si="6"/>
        <v>1.9289402235222262</v>
      </c>
      <c r="V17" s="282">
        <v>21</v>
      </c>
      <c r="W17" s="314">
        <f t="shared" si="7"/>
        <v>1.3070966627919509</v>
      </c>
      <c r="X17" s="275">
        <v>22</v>
      </c>
      <c r="Y17" s="315">
        <f t="shared" si="8"/>
        <v>1.2594715746941061</v>
      </c>
      <c r="Z17" s="263" t="s">
        <v>305</v>
      </c>
      <c r="AA17" s="263" t="s">
        <v>363</v>
      </c>
      <c r="AB17" s="264"/>
      <c r="AC17" s="264"/>
      <c r="AD17" s="263"/>
      <c r="AE17" s="264">
        <v>6.3017499446868896</v>
      </c>
      <c r="AF17" s="264">
        <v>6.3017499446868896</v>
      </c>
    </row>
    <row r="18" spans="1:32">
      <c r="A18" s="338">
        <v>15</v>
      </c>
      <c r="B18" s="317" t="s">
        <v>318</v>
      </c>
      <c r="C18" s="273" t="s">
        <v>954</v>
      </c>
      <c r="D18" s="273" t="s">
        <v>365</v>
      </c>
      <c r="E18" s="304">
        <f t="shared" si="0"/>
        <v>99.040313756299014</v>
      </c>
      <c r="F18" s="288">
        <v>50.640313756299015</v>
      </c>
      <c r="G18" s="288">
        <f>'[1]darb.(a..ž) ''08'!D24</f>
        <v>48.4</v>
      </c>
      <c r="H18" s="289">
        <v>41.53</v>
      </c>
      <c r="I18" s="288">
        <v>6</v>
      </c>
      <c r="J18" s="288">
        <v>49.32</v>
      </c>
      <c r="K18" s="288"/>
      <c r="L18" s="298">
        <f t="shared" si="1"/>
        <v>2.7909456725894359</v>
      </c>
      <c r="M18" s="298">
        <f t="shared" si="2"/>
        <v>1.7749092375958047</v>
      </c>
      <c r="N18" s="298">
        <f t="shared" si="12"/>
        <v>1.208250901896893</v>
      </c>
      <c r="O18" s="298">
        <f t="shared" si="11"/>
        <v>0.29130455891634705</v>
      </c>
      <c r="P18" s="298">
        <f t="shared" si="9"/>
        <v>2.6537530266343827</v>
      </c>
      <c r="Q18" s="298"/>
      <c r="R18" s="303">
        <v>12</v>
      </c>
      <c r="S18" s="313">
        <f t="shared" si="5"/>
        <v>2.2829274550926204</v>
      </c>
      <c r="T18" s="335">
        <v>15</v>
      </c>
      <c r="U18" s="336">
        <f t="shared" si="6"/>
        <v>1.9247019373607113</v>
      </c>
      <c r="V18" s="282">
        <v>13</v>
      </c>
      <c r="W18" s="314">
        <f t="shared" si="7"/>
        <v>1.7438326795265726</v>
      </c>
      <c r="X18" s="275">
        <v>19</v>
      </c>
      <c r="Y18" s="315">
        <f t="shared" si="8"/>
        <v>1.4531938996054772</v>
      </c>
      <c r="Z18" s="263"/>
      <c r="AA18" s="263"/>
      <c r="AB18" s="264"/>
      <c r="AC18" s="264"/>
      <c r="AD18" s="263"/>
      <c r="AE18" s="264"/>
      <c r="AF18" s="264"/>
    </row>
    <row r="19" spans="1:32">
      <c r="A19" s="338">
        <v>16</v>
      </c>
      <c r="B19" s="317" t="s">
        <v>647</v>
      </c>
      <c r="C19" s="273" t="s">
        <v>956</v>
      </c>
      <c r="D19" s="273" t="s">
        <v>365</v>
      </c>
      <c r="E19" s="304">
        <f t="shared" si="0"/>
        <v>57.961010257793035</v>
      </c>
      <c r="F19" s="288">
        <v>53.061010257793036</v>
      </c>
      <c r="G19" s="288">
        <v>4.9000000000000004</v>
      </c>
      <c r="H19" s="289">
        <v>69.459999999999994</v>
      </c>
      <c r="I19" s="288">
        <v>7.5</v>
      </c>
      <c r="J19" s="288">
        <v>7.5</v>
      </c>
      <c r="K19" s="288">
        <v>1</v>
      </c>
      <c r="L19" s="298">
        <f t="shared" si="1"/>
        <v>2.9243578085807287</v>
      </c>
      <c r="M19" s="298">
        <f t="shared" si="2"/>
        <v>0.1796912244673439</v>
      </c>
      <c r="N19" s="298">
        <f t="shared" si="12"/>
        <v>2.0208309088793204</v>
      </c>
      <c r="O19" s="298">
        <f t="shared" si="11"/>
        <v>0.36413069864543385</v>
      </c>
      <c r="P19" s="298">
        <f t="shared" si="9"/>
        <v>0.40355125100887812</v>
      </c>
      <c r="Q19" s="298">
        <f>K19*100/489.55</f>
        <v>0.2042692268409764</v>
      </c>
      <c r="R19" s="303">
        <v>23</v>
      </c>
      <c r="S19" s="313">
        <f t="shared" si="5"/>
        <v>1.5520245165240363</v>
      </c>
      <c r="T19" s="335">
        <v>16</v>
      </c>
      <c r="U19" s="336">
        <f t="shared" si="6"/>
        <v>1.7082933139757976</v>
      </c>
      <c r="V19" s="282">
        <v>25</v>
      </c>
      <c r="W19" s="314">
        <f t="shared" si="7"/>
        <v>1.1785123783163409</v>
      </c>
      <c r="X19" s="275">
        <v>29</v>
      </c>
      <c r="Y19" s="315">
        <f t="shared" si="8"/>
        <v>1.0161385197371136</v>
      </c>
      <c r="Z19" s="263" t="s">
        <v>390</v>
      </c>
      <c r="AA19" s="263" t="s">
        <v>359</v>
      </c>
      <c r="AB19" s="264">
        <v>12.383207321166999</v>
      </c>
      <c r="AC19" s="264"/>
      <c r="AD19" s="263"/>
      <c r="AE19" s="264"/>
      <c r="AF19" s="264">
        <v>12.383207321166999</v>
      </c>
    </row>
    <row r="20" spans="1:32">
      <c r="A20" s="338">
        <v>17</v>
      </c>
      <c r="B20" s="317" t="s">
        <v>389</v>
      </c>
      <c r="C20" s="273" t="s">
        <v>954</v>
      </c>
      <c r="D20" s="273" t="s">
        <v>370</v>
      </c>
      <c r="E20" s="304">
        <f t="shared" si="0"/>
        <v>89.527700881957998</v>
      </c>
      <c r="F20" s="288">
        <v>40.547700881958001</v>
      </c>
      <c r="G20" s="288">
        <f>'[1]darb.(a..ž) ''08'!D20</f>
        <v>48.98</v>
      </c>
      <c r="H20" s="289">
        <v>37.299999999999997</v>
      </c>
      <c r="I20" s="288">
        <v>31.3</v>
      </c>
      <c r="J20" s="288">
        <v>33.82</v>
      </c>
      <c r="K20" s="288"/>
      <c r="L20" s="298">
        <f t="shared" si="1"/>
        <v>2.2347102913807491</v>
      </c>
      <c r="M20" s="298">
        <f t="shared" si="2"/>
        <v>1.7961788111041841</v>
      </c>
      <c r="N20" s="298">
        <f t="shared" si="12"/>
        <v>1.0851856161992319</v>
      </c>
      <c r="O20" s="298">
        <f t="shared" si="11"/>
        <v>1.5196387823469439</v>
      </c>
      <c r="P20" s="298">
        <f t="shared" si="9"/>
        <v>1.819747107882701</v>
      </c>
      <c r="Q20" s="298"/>
      <c r="R20" s="303">
        <v>13</v>
      </c>
      <c r="S20" s="313">
        <f t="shared" si="5"/>
        <v>2.0154445512424664</v>
      </c>
      <c r="T20" s="335">
        <v>17</v>
      </c>
      <c r="U20" s="336">
        <f t="shared" si="6"/>
        <v>1.7053582395613882</v>
      </c>
      <c r="V20" s="282">
        <v>17</v>
      </c>
      <c r="W20" s="314">
        <f t="shared" si="7"/>
        <v>1.6910921217827621</v>
      </c>
      <c r="X20" s="275">
        <v>20</v>
      </c>
      <c r="Y20" s="315">
        <f t="shared" si="8"/>
        <v>1.4092434348189684</v>
      </c>
      <c r="Z20" s="263" t="s">
        <v>389</v>
      </c>
      <c r="AA20" s="263" t="s">
        <v>370</v>
      </c>
      <c r="AB20" s="264">
        <v>40.547700881958001</v>
      </c>
      <c r="AC20" s="264"/>
      <c r="AD20" s="263"/>
      <c r="AE20" s="264"/>
      <c r="AF20" s="264">
        <v>40.547700881958001</v>
      </c>
    </row>
    <row r="21" spans="1:32">
      <c r="A21" s="338">
        <v>18</v>
      </c>
      <c r="B21" s="317" t="s">
        <v>315</v>
      </c>
      <c r="C21" s="273" t="s">
        <v>954</v>
      </c>
      <c r="D21" s="273" t="s">
        <v>364</v>
      </c>
      <c r="E21" s="306">
        <f t="shared" si="0"/>
        <v>68.903814099414888</v>
      </c>
      <c r="F21" s="288">
        <v>52.251790397172179</v>
      </c>
      <c r="G21" s="288">
        <f>'[1]darb.(a..ž) ''08'!D21</f>
        <v>16.652023702242701</v>
      </c>
      <c r="H21" s="289">
        <v>53.09</v>
      </c>
      <c r="I21" s="288">
        <v>120.053</v>
      </c>
      <c r="J21" s="288">
        <v>53.61</v>
      </c>
      <c r="K21" s="288">
        <v>28.75</v>
      </c>
      <c r="L21" s="298">
        <f t="shared" si="1"/>
        <v>2.8797591775564042</v>
      </c>
      <c r="M21" s="298">
        <f t="shared" si="2"/>
        <v>0.61065765896229052</v>
      </c>
      <c r="N21" s="298">
        <f t="shared" si="12"/>
        <v>1.5445711625741885</v>
      </c>
      <c r="O21" s="298">
        <f t="shared" si="11"/>
        <v>5.8286643685973685</v>
      </c>
      <c r="P21" s="298">
        <f t="shared" si="9"/>
        <v>2.8845843422114608</v>
      </c>
      <c r="Q21" s="298">
        <f>K21*100/489.55</f>
        <v>5.8727402716780714</v>
      </c>
      <c r="R21" s="303">
        <v>18</v>
      </c>
      <c r="S21" s="313">
        <f t="shared" si="5"/>
        <v>1.7452084182593475</v>
      </c>
      <c r="T21" s="335">
        <v>18</v>
      </c>
      <c r="U21" s="336">
        <f t="shared" si="6"/>
        <v>1.678329333030961</v>
      </c>
      <c r="V21" s="282">
        <v>9</v>
      </c>
      <c r="W21" s="314">
        <f t="shared" si="7"/>
        <v>2.7496473419803427</v>
      </c>
      <c r="X21" s="275">
        <v>6</v>
      </c>
      <c r="Y21" s="315">
        <f t="shared" si="8"/>
        <v>3.2701628302632972</v>
      </c>
      <c r="Z21" s="263" t="s">
        <v>315</v>
      </c>
      <c r="AA21" s="263" t="s">
        <v>364</v>
      </c>
      <c r="AB21" s="264">
        <v>48.397369384765597</v>
      </c>
      <c r="AC21" s="264">
        <v>3.8544210124065836</v>
      </c>
      <c r="AD21" s="263">
        <v>12.201100111007699</v>
      </c>
      <c r="AE21" s="264"/>
      <c r="AF21" s="264">
        <v>52.251790397172179</v>
      </c>
    </row>
    <row r="22" spans="1:32">
      <c r="A22" s="338">
        <v>19</v>
      </c>
      <c r="B22" s="317" t="s">
        <v>391</v>
      </c>
      <c r="C22" s="273" t="s">
        <v>954</v>
      </c>
      <c r="D22" s="273" t="s">
        <v>369</v>
      </c>
      <c r="E22" s="304">
        <f t="shared" si="0"/>
        <v>72.472134090986373</v>
      </c>
      <c r="F22" s="288">
        <v>25.295582308217263</v>
      </c>
      <c r="G22" s="288">
        <f>'[1]darb.(a..ž) ''08'!D29</f>
        <v>47.176551782769117</v>
      </c>
      <c r="H22" s="290">
        <v>60.36</v>
      </c>
      <c r="I22" s="288">
        <v>51.07</v>
      </c>
      <c r="J22" s="288">
        <v>21.2</v>
      </c>
      <c r="K22" s="288">
        <v>16.707000000000001</v>
      </c>
      <c r="L22" s="298">
        <f t="shared" si="1"/>
        <v>1.3941184550810031</v>
      </c>
      <c r="M22" s="298">
        <f t="shared" si="2"/>
        <v>1.7300433379577218</v>
      </c>
      <c r="N22" s="298">
        <f t="shared" si="12"/>
        <v>1.7560805306644944</v>
      </c>
      <c r="O22" s="298">
        <f t="shared" si="11"/>
        <v>2.4794873039763075</v>
      </c>
      <c r="P22" s="298">
        <f t="shared" si="9"/>
        <v>1.1407048695184288</v>
      </c>
      <c r="Q22" s="298">
        <f>K22*100/489.55</f>
        <v>3.412725972832193</v>
      </c>
      <c r="R22" s="303">
        <v>17</v>
      </c>
      <c r="S22" s="313">
        <f t="shared" si="5"/>
        <v>1.5620808965193624</v>
      </c>
      <c r="T22" s="335">
        <v>19</v>
      </c>
      <c r="U22" s="336">
        <f t="shared" si="6"/>
        <v>1.6267474412344065</v>
      </c>
      <c r="V22" s="282">
        <v>16</v>
      </c>
      <c r="W22" s="314">
        <f t="shared" si="7"/>
        <v>1.7000868994395912</v>
      </c>
      <c r="X22" s="275">
        <v>12</v>
      </c>
      <c r="Y22" s="315">
        <f t="shared" si="8"/>
        <v>1.9855267450050249</v>
      </c>
      <c r="Z22" s="263" t="s">
        <v>290</v>
      </c>
      <c r="AA22" s="263" t="s">
        <v>360</v>
      </c>
      <c r="AB22" s="264">
        <v>21.5</v>
      </c>
      <c r="AC22" s="264">
        <v>1.7064227590059624</v>
      </c>
      <c r="AD22" s="263">
        <v>5.40165042877197</v>
      </c>
      <c r="AE22" s="264"/>
      <c r="AF22" s="264">
        <v>23.206422759005964</v>
      </c>
    </row>
    <row r="23" spans="1:32">
      <c r="A23" s="338">
        <v>20</v>
      </c>
      <c r="B23" s="317" t="s">
        <v>274</v>
      </c>
      <c r="C23" s="273" t="s">
        <v>962</v>
      </c>
      <c r="D23" s="273" t="s">
        <v>365</v>
      </c>
      <c r="E23" s="304">
        <f t="shared" si="0"/>
        <v>68.728188405079806</v>
      </c>
      <c r="F23" s="288">
        <v>34.158188405079812</v>
      </c>
      <c r="G23" s="288">
        <f>'[1]darb.(a..ž) ''08'!D57</f>
        <v>34.57</v>
      </c>
      <c r="H23" s="289">
        <v>51</v>
      </c>
      <c r="I23" s="288">
        <v>27.035</v>
      </c>
      <c r="J23" s="288">
        <v>47.844999999999999</v>
      </c>
      <c r="K23" s="288">
        <v>1.5</v>
      </c>
      <c r="L23" s="298">
        <f t="shared" si="1"/>
        <v>1.8825643255575966</v>
      </c>
      <c r="M23" s="298">
        <f t="shared" si="2"/>
        <v>1.2677399244563423</v>
      </c>
      <c r="N23" s="298">
        <f t="shared" si="12"/>
        <v>1.4837658559292448</v>
      </c>
      <c r="O23" s="298">
        <f t="shared" si="11"/>
        <v>1.3125697917172405</v>
      </c>
      <c r="P23" s="298">
        <f t="shared" si="9"/>
        <v>2.5743879472693032</v>
      </c>
      <c r="Q23" s="298">
        <f>K23*100/489.55</f>
        <v>0.30640384026146461</v>
      </c>
      <c r="R23" s="303">
        <v>19</v>
      </c>
      <c r="S23" s="313">
        <f t="shared" si="5"/>
        <v>1.5751521250069693</v>
      </c>
      <c r="T23" s="335">
        <v>20</v>
      </c>
      <c r="U23" s="336">
        <f t="shared" si="6"/>
        <v>1.5446900353143944</v>
      </c>
      <c r="V23" s="282">
        <v>15</v>
      </c>
      <c r="W23" s="314">
        <f t="shared" si="7"/>
        <v>1.7042055689859452</v>
      </c>
      <c r="X23" s="275">
        <v>17</v>
      </c>
      <c r="Y23" s="315">
        <f t="shared" si="8"/>
        <v>1.4712386141985319</v>
      </c>
      <c r="Z23" s="263" t="s">
        <v>496</v>
      </c>
      <c r="AA23" s="263" t="s">
        <v>362</v>
      </c>
      <c r="AB23" s="264"/>
      <c r="AC23" s="264">
        <v>3.1590766220573565</v>
      </c>
      <c r="AD23" s="263">
        <v>10</v>
      </c>
      <c r="AE23" s="264"/>
      <c r="AF23" s="264">
        <v>3.1590766220573565</v>
      </c>
    </row>
    <row r="24" spans="1:32">
      <c r="A24" s="338">
        <v>21</v>
      </c>
      <c r="B24" s="317" t="s">
        <v>310</v>
      </c>
      <c r="C24" s="273" t="s">
        <v>954</v>
      </c>
      <c r="D24" s="273" t="s">
        <v>369</v>
      </c>
      <c r="E24" s="304">
        <f t="shared" si="0"/>
        <v>85.450882150322258</v>
      </c>
      <c r="F24" s="288">
        <v>34.810519135342581</v>
      </c>
      <c r="G24" s="288">
        <f>'[1]darb.(a..ž) ''08'!D79</f>
        <v>50.640363014979684</v>
      </c>
      <c r="H24" s="289">
        <v>27.08</v>
      </c>
      <c r="I24" s="288">
        <v>7.3330000000000002</v>
      </c>
      <c r="J24" s="288">
        <v>32.094999999999999</v>
      </c>
      <c r="K24" s="288">
        <v>1.7769999999999999</v>
      </c>
      <c r="L24" s="298">
        <f t="shared" si="1"/>
        <v>1.9185163071642966</v>
      </c>
      <c r="M24" s="298">
        <f t="shared" si="2"/>
        <v>1.8570671097209168</v>
      </c>
      <c r="N24" s="298">
        <f t="shared" si="12"/>
        <v>0.78785057605027353</v>
      </c>
      <c r="O24" s="298">
        <f t="shared" si="11"/>
        <v>0.35602272175559552</v>
      </c>
      <c r="P24" s="298">
        <f t="shared" si="9"/>
        <v>1.7269303201506592</v>
      </c>
      <c r="Q24" s="298">
        <f>K24*100/489.55</f>
        <v>0.36298641609641502</v>
      </c>
      <c r="R24" s="303">
        <v>16</v>
      </c>
      <c r="S24" s="313">
        <f t="shared" si="5"/>
        <v>1.8877917084426068</v>
      </c>
      <c r="T24" s="335">
        <v>21</v>
      </c>
      <c r="U24" s="336">
        <f t="shared" si="6"/>
        <v>1.5211446643118292</v>
      </c>
      <c r="V24" s="282">
        <v>20</v>
      </c>
      <c r="W24" s="314">
        <f t="shared" si="7"/>
        <v>1.3292774069683484</v>
      </c>
      <c r="X24" s="275">
        <v>25</v>
      </c>
      <c r="Y24" s="315">
        <f t="shared" si="8"/>
        <v>1.1682289084896929</v>
      </c>
      <c r="Z24" s="263" t="s">
        <v>291</v>
      </c>
      <c r="AA24" s="263" t="s">
        <v>360</v>
      </c>
      <c r="AB24" s="264"/>
      <c r="AC24" s="264">
        <v>1.6274458434545287</v>
      </c>
      <c r="AD24" s="263">
        <v>5.15165042877197</v>
      </c>
      <c r="AE24" s="264"/>
      <c r="AF24" s="264">
        <v>1.6274458434545287</v>
      </c>
    </row>
    <row r="25" spans="1:32">
      <c r="A25" s="338">
        <v>22</v>
      </c>
      <c r="B25" s="317" t="s">
        <v>323</v>
      </c>
      <c r="C25" s="273" t="s">
        <v>954</v>
      </c>
      <c r="D25" s="273" t="s">
        <v>362</v>
      </c>
      <c r="E25" s="304">
        <f t="shared" si="0"/>
        <v>52.805325469970704</v>
      </c>
      <c r="F25" s="288">
        <v>48.345325469970703</v>
      </c>
      <c r="G25" s="288">
        <f>'[1]darb.(a..ž) ''08'!D53</f>
        <v>4.46</v>
      </c>
      <c r="H25" s="289">
        <v>57.12</v>
      </c>
      <c r="I25" s="288"/>
      <c r="J25" s="288"/>
      <c r="K25" s="288"/>
      <c r="L25" s="298">
        <f t="shared" si="1"/>
        <v>2.6644617085050952</v>
      </c>
      <c r="M25" s="298">
        <f t="shared" si="2"/>
        <v>0.16355568594374564</v>
      </c>
      <c r="N25" s="298">
        <f t="shared" si="12"/>
        <v>1.6618177586407541</v>
      </c>
      <c r="O25" s="298"/>
      <c r="P25" s="298"/>
      <c r="Q25" s="298"/>
      <c r="R25" s="303">
        <v>26</v>
      </c>
      <c r="S25" s="313">
        <f t="shared" si="5"/>
        <v>1.4140086972244204</v>
      </c>
      <c r="T25" s="335">
        <v>22</v>
      </c>
      <c r="U25" s="336">
        <f t="shared" si="6"/>
        <v>1.4966117176965315</v>
      </c>
      <c r="V25" s="282">
        <v>31</v>
      </c>
      <c r="W25" s="314">
        <f t="shared" si="7"/>
        <v>0.89796703061791894</v>
      </c>
      <c r="X25" s="275">
        <v>37</v>
      </c>
      <c r="Y25" s="315">
        <f t="shared" si="8"/>
        <v>0.74830585884826573</v>
      </c>
      <c r="Z25" s="263" t="s">
        <v>267</v>
      </c>
      <c r="AA25" s="263" t="s">
        <v>364</v>
      </c>
      <c r="AB25" s="264">
        <v>11.8333330154419</v>
      </c>
      <c r="AC25" s="264">
        <v>3.0235736566881788</v>
      </c>
      <c r="AD25" s="263">
        <v>9.5710678100585902</v>
      </c>
      <c r="AE25" s="264"/>
      <c r="AF25" s="264">
        <v>14.856906672130078</v>
      </c>
    </row>
    <row r="26" spans="1:32">
      <c r="A26" s="338">
        <v>23</v>
      </c>
      <c r="B26" s="317" t="s">
        <v>418</v>
      </c>
      <c r="C26" s="273" t="s">
        <v>954</v>
      </c>
      <c r="D26" s="273" t="s">
        <v>370</v>
      </c>
      <c r="E26" s="304">
        <f t="shared" si="0"/>
        <v>58.238614933086033</v>
      </c>
      <c r="F26" s="288">
        <v>4.7386149330860343</v>
      </c>
      <c r="G26" s="288">
        <f>'[1]darb.(a..ž) ''08'!D27</f>
        <v>53.5</v>
      </c>
      <c r="H26" s="289">
        <v>72.83</v>
      </c>
      <c r="I26" s="288">
        <v>6</v>
      </c>
      <c r="J26" s="288"/>
      <c r="K26" s="288">
        <v>2</v>
      </c>
      <c r="L26" s="298">
        <f t="shared" si="1"/>
        <v>0.26115985191578905</v>
      </c>
      <c r="M26" s="298">
        <f t="shared" si="2"/>
        <v>1.9619347977556931</v>
      </c>
      <c r="N26" s="298">
        <f t="shared" si="12"/>
        <v>2.1188758291632723</v>
      </c>
      <c r="O26" s="298">
        <f>I26*100/2059.7</f>
        <v>0.29130455891634705</v>
      </c>
      <c r="P26" s="298"/>
      <c r="Q26" s="298">
        <f>K26*100/489.55</f>
        <v>0.4085384536819528</v>
      </c>
      <c r="R26" s="303">
        <v>22</v>
      </c>
      <c r="S26" s="313">
        <f t="shared" si="5"/>
        <v>1.111547324835741</v>
      </c>
      <c r="T26" s="335">
        <v>23</v>
      </c>
      <c r="U26" s="336">
        <f t="shared" si="6"/>
        <v>1.4473234929449184</v>
      </c>
      <c r="V26" s="282">
        <v>29</v>
      </c>
      <c r="W26" s="314">
        <f t="shared" si="7"/>
        <v>0.92665500755022046</v>
      </c>
      <c r="X26" s="275">
        <v>34</v>
      </c>
      <c r="Y26" s="315">
        <f t="shared" si="8"/>
        <v>0.84030224857217573</v>
      </c>
      <c r="Z26" s="263" t="s">
        <v>318</v>
      </c>
      <c r="AA26" s="263" t="s">
        <v>365</v>
      </c>
      <c r="AB26" s="264">
        <v>48.397369384765597</v>
      </c>
      <c r="AC26" s="264">
        <v>2.242944371533421</v>
      </c>
      <c r="AD26" s="263">
        <v>7.0999999046325701</v>
      </c>
      <c r="AE26" s="264"/>
      <c r="AF26" s="264">
        <v>50.640313756299015</v>
      </c>
    </row>
    <row r="27" spans="1:32">
      <c r="A27" s="338">
        <v>24</v>
      </c>
      <c r="B27" s="317" t="s">
        <v>327</v>
      </c>
      <c r="C27" s="273" t="s">
        <v>962</v>
      </c>
      <c r="D27" s="273" t="s">
        <v>366</v>
      </c>
      <c r="E27" s="304">
        <f t="shared" si="0"/>
        <v>87.881913400307724</v>
      </c>
      <c r="F27" s="288">
        <v>37.381187370348357</v>
      </c>
      <c r="G27" s="288">
        <f>'[1]darb.(a..ž) ''08'!D72</f>
        <v>50.50072602995936</v>
      </c>
      <c r="H27" s="289">
        <v>5</v>
      </c>
      <c r="I27" s="288">
        <v>38.44</v>
      </c>
      <c r="J27" s="288">
        <v>51.82</v>
      </c>
      <c r="K27" s="288">
        <v>1</v>
      </c>
      <c r="L27" s="298">
        <f t="shared" si="1"/>
        <v>2.0601938532529611</v>
      </c>
      <c r="M27" s="298">
        <f t="shared" si="2"/>
        <v>1.8519463871047475</v>
      </c>
      <c r="N27" s="298">
        <f t="shared" si="12"/>
        <v>0.14546724077737694</v>
      </c>
      <c r="O27" s="298">
        <f>I27*100/2059.7</f>
        <v>1.866291207457397</v>
      </c>
      <c r="P27" s="298">
        <f>J27*100/1858.5</f>
        <v>2.7882701103040084</v>
      </c>
      <c r="Q27" s="298">
        <f>K27*100/489.55</f>
        <v>0.2042692268409764</v>
      </c>
      <c r="R27" s="303">
        <v>14</v>
      </c>
      <c r="S27" s="313">
        <f t="shared" si="5"/>
        <v>1.9560701201788544</v>
      </c>
      <c r="T27" s="335">
        <v>24</v>
      </c>
      <c r="U27" s="336">
        <f t="shared" si="6"/>
        <v>1.3525358270450285</v>
      </c>
      <c r="V27" s="282">
        <v>14</v>
      </c>
      <c r="W27" s="314">
        <f t="shared" si="7"/>
        <v>1.742433759779298</v>
      </c>
      <c r="X27" s="275">
        <v>16</v>
      </c>
      <c r="Y27" s="315">
        <f t="shared" si="8"/>
        <v>1.4860730042895778</v>
      </c>
      <c r="Z27" s="263" t="s">
        <v>316</v>
      </c>
      <c r="AA27" s="263" t="s">
        <v>366</v>
      </c>
      <c r="AB27" s="264"/>
      <c r="AC27" s="264">
        <v>0.78976915551433913</v>
      </c>
      <c r="AD27" s="263">
        <v>2.5</v>
      </c>
      <c r="AE27" s="264"/>
      <c r="AF27" s="264">
        <v>0.78976915551433913</v>
      </c>
    </row>
    <row r="28" spans="1:32">
      <c r="A28" s="338">
        <v>25</v>
      </c>
      <c r="B28" s="317" t="s">
        <v>295</v>
      </c>
      <c r="C28" s="273" t="s">
        <v>954</v>
      </c>
      <c r="D28" s="273" t="s">
        <v>362</v>
      </c>
      <c r="E28" s="304">
        <f t="shared" si="0"/>
        <v>26.280860015968884</v>
      </c>
      <c r="F28" s="288">
        <v>9.4772298661720686</v>
      </c>
      <c r="G28" s="288">
        <f>'[1]darb.(a..ž) ''08'!D52</f>
        <v>16.803630149796813</v>
      </c>
      <c r="H28" s="289">
        <v>92.38</v>
      </c>
      <c r="I28" s="288">
        <v>30</v>
      </c>
      <c r="J28" s="288">
        <v>16</v>
      </c>
      <c r="K28" s="288">
        <v>2</v>
      </c>
      <c r="L28" s="298">
        <f t="shared" si="1"/>
        <v>0.52231970383157811</v>
      </c>
      <c r="M28" s="298">
        <f t="shared" si="2"/>
        <v>0.61621732185987066</v>
      </c>
      <c r="N28" s="298">
        <f t="shared" si="12"/>
        <v>2.6876527406028163</v>
      </c>
      <c r="O28" s="298">
        <f>I28*100/2059.7</f>
        <v>1.4565227945817354</v>
      </c>
      <c r="P28" s="298">
        <f>J28*100/1858.5</f>
        <v>0.86090933548560666</v>
      </c>
      <c r="Q28" s="298">
        <f>K28*100/489.55</f>
        <v>0.4085384536819528</v>
      </c>
      <c r="R28" s="303">
        <v>42</v>
      </c>
      <c r="S28" s="313">
        <f t="shared" si="5"/>
        <v>0.56926851284572444</v>
      </c>
      <c r="T28" s="335">
        <v>25</v>
      </c>
      <c r="U28" s="336">
        <f t="shared" si="6"/>
        <v>1.2753965887647551</v>
      </c>
      <c r="V28" s="282">
        <v>24</v>
      </c>
      <c r="W28" s="314">
        <f t="shared" si="7"/>
        <v>1.2287243792723215</v>
      </c>
      <c r="X28" s="275">
        <v>27</v>
      </c>
      <c r="Y28" s="315">
        <f t="shared" si="8"/>
        <v>1.0920267250072599</v>
      </c>
      <c r="Z28" s="263" t="s">
        <v>303</v>
      </c>
      <c r="AA28" s="263" t="s">
        <v>363</v>
      </c>
      <c r="AB28" s="264"/>
      <c r="AC28" s="264">
        <v>0.78976915551433913</v>
      </c>
      <c r="AD28" s="263">
        <v>2.5</v>
      </c>
      <c r="AE28" s="264"/>
      <c r="AF28" s="264">
        <v>0.78976915551433913</v>
      </c>
    </row>
    <row r="29" spans="1:32">
      <c r="A29" s="338">
        <v>26</v>
      </c>
      <c r="B29" s="317" t="s">
        <v>333</v>
      </c>
      <c r="C29" s="273" t="s">
        <v>954</v>
      </c>
      <c r="D29" s="273" t="s">
        <v>370</v>
      </c>
      <c r="E29" s="304">
        <f t="shared" si="0"/>
        <v>47.253738795116995</v>
      </c>
      <c r="F29" s="288">
        <v>39.306615370023906</v>
      </c>
      <c r="G29" s="288">
        <f>'[1]darb.(a..ž) ''08'!D48</f>
        <v>7.9471234250930918</v>
      </c>
      <c r="H29" s="289">
        <v>35.94</v>
      </c>
      <c r="I29" s="288">
        <v>8.66</v>
      </c>
      <c r="J29" s="288">
        <v>16.805</v>
      </c>
      <c r="K29" s="288">
        <v>6.67</v>
      </c>
      <c r="L29" s="298">
        <f t="shared" si="1"/>
        <v>2.1663101970307204</v>
      </c>
      <c r="M29" s="298">
        <f t="shared" si="2"/>
        <v>0.29143435494858966</v>
      </c>
      <c r="N29" s="298">
        <f t="shared" si="12"/>
        <v>1.0456185267077855</v>
      </c>
      <c r="O29" s="298">
        <f>I29*100/2059.7</f>
        <v>0.42044958003592758</v>
      </c>
      <c r="P29" s="298">
        <f>J29*100/1858.5</f>
        <v>0.90422383642722626</v>
      </c>
      <c r="Q29" s="298">
        <f>K29*100/489.55</f>
        <v>1.3624757430293126</v>
      </c>
      <c r="R29" s="303">
        <v>29</v>
      </c>
      <c r="S29" s="313">
        <f t="shared" si="5"/>
        <v>1.2288722759896551</v>
      </c>
      <c r="T29" s="335">
        <v>26</v>
      </c>
      <c r="U29" s="336">
        <f t="shared" si="6"/>
        <v>1.1677876928956985</v>
      </c>
      <c r="V29" s="282">
        <v>28</v>
      </c>
      <c r="W29" s="314">
        <f t="shared" si="7"/>
        <v>0.96560729903004994</v>
      </c>
      <c r="X29" s="275">
        <v>28</v>
      </c>
      <c r="Y29" s="315">
        <f t="shared" si="8"/>
        <v>1.0317520396965938</v>
      </c>
      <c r="Z29" s="263" t="s">
        <v>418</v>
      </c>
      <c r="AA29" s="263" t="s">
        <v>370</v>
      </c>
      <c r="AB29" s="264"/>
      <c r="AC29" s="264">
        <v>4.7386149330860343</v>
      </c>
      <c r="AD29" s="263">
        <v>15</v>
      </c>
      <c r="AE29" s="264"/>
      <c r="AF29" s="264">
        <v>4.7386149330860343</v>
      </c>
    </row>
    <row r="30" spans="1:32">
      <c r="A30" s="338">
        <v>27</v>
      </c>
      <c r="B30" s="317" t="s">
        <v>654</v>
      </c>
      <c r="C30" s="273" t="s">
        <v>954</v>
      </c>
      <c r="D30" s="273" t="s">
        <v>362</v>
      </c>
      <c r="E30" s="304">
        <f t="shared" si="0"/>
        <v>50.075362633509954</v>
      </c>
      <c r="F30" s="288">
        <v>8.0249996185302699</v>
      </c>
      <c r="G30" s="288">
        <f>'[1]darb.(a..ž) ''08'!D77</f>
        <v>42.050363014979681</v>
      </c>
      <c r="H30" s="289">
        <v>45.31</v>
      </c>
      <c r="I30" s="288">
        <v>16.14</v>
      </c>
      <c r="J30" s="288">
        <v>39.880000000000003</v>
      </c>
      <c r="K30" s="288">
        <v>12.333</v>
      </c>
      <c r="L30" s="298">
        <f t="shared" si="1"/>
        <v>0.44228276439308162</v>
      </c>
      <c r="M30" s="298">
        <f t="shared" si="2"/>
        <v>1.5420573917261242</v>
      </c>
      <c r="N30" s="298">
        <f t="shared" si="12"/>
        <v>1.3182241359245899</v>
      </c>
      <c r="O30" s="298">
        <f>I30*100/2059.7</f>
        <v>0.78360926348497362</v>
      </c>
      <c r="P30" s="298">
        <f>J30*100/1858.5</f>
        <v>2.1458165186978748</v>
      </c>
      <c r="Q30" s="298">
        <f>K30*100/489.55</f>
        <v>2.5192523746297617</v>
      </c>
      <c r="R30" s="303">
        <v>28</v>
      </c>
      <c r="S30" s="313">
        <f t="shared" si="5"/>
        <v>0.99217007805960289</v>
      </c>
      <c r="T30" s="335">
        <v>27</v>
      </c>
      <c r="U30" s="336">
        <f t="shared" si="6"/>
        <v>1.1008547640145985</v>
      </c>
      <c r="V30" s="282">
        <v>23</v>
      </c>
      <c r="W30" s="314">
        <f t="shared" si="7"/>
        <v>1.2463980148453289</v>
      </c>
      <c r="X30" s="275">
        <v>18</v>
      </c>
      <c r="Y30" s="315">
        <f t="shared" si="8"/>
        <v>1.4585404081427342</v>
      </c>
      <c r="Z30" s="263" t="s">
        <v>285</v>
      </c>
      <c r="AA30" s="263" t="s">
        <v>364</v>
      </c>
      <c r="AB30" s="264"/>
      <c r="AC30" s="264">
        <v>0.78976915551433913</v>
      </c>
      <c r="AD30" s="263">
        <v>2.5</v>
      </c>
      <c r="AE30" s="264"/>
      <c r="AF30" s="264">
        <v>0.78976915551433913</v>
      </c>
    </row>
    <row r="31" spans="1:32">
      <c r="A31" s="338">
        <v>28</v>
      </c>
      <c r="B31" s="317" t="s">
        <v>297</v>
      </c>
      <c r="C31" s="273" t="s">
        <v>954</v>
      </c>
      <c r="D31" s="273" t="s">
        <v>360</v>
      </c>
      <c r="E31" s="304">
        <f t="shared" si="0"/>
        <v>54.405612726082715</v>
      </c>
      <c r="F31" s="288">
        <v>0.90043121859287722</v>
      </c>
      <c r="G31" s="288">
        <f>'[1]darb.(a..ž) ''08'!D10</f>
        <v>53.505181507489837</v>
      </c>
      <c r="H31" s="289">
        <v>27.31</v>
      </c>
      <c r="I31" s="288"/>
      <c r="J31" s="288"/>
      <c r="K31" s="288"/>
      <c r="L31" s="298">
        <f t="shared" si="1"/>
        <v>4.9625573512242123E-2</v>
      </c>
      <c r="M31" s="298">
        <f t="shared" si="2"/>
        <v>1.9621248123323125</v>
      </c>
      <c r="N31" s="298">
        <f t="shared" si="12"/>
        <v>0.79454206912603287</v>
      </c>
      <c r="O31" s="298"/>
      <c r="P31" s="298"/>
      <c r="Q31" s="298"/>
      <c r="R31" s="303">
        <v>24</v>
      </c>
      <c r="S31" s="313">
        <f t="shared" si="5"/>
        <v>1.0058751929222773</v>
      </c>
      <c r="T31" s="335">
        <v>28</v>
      </c>
      <c r="U31" s="336">
        <f t="shared" si="6"/>
        <v>0.93543081832352915</v>
      </c>
      <c r="V31" s="282">
        <v>49</v>
      </c>
      <c r="W31" s="314">
        <f t="shared" si="7"/>
        <v>0.56125849099411751</v>
      </c>
      <c r="X31" s="275">
        <v>64</v>
      </c>
      <c r="Y31" s="315">
        <f t="shared" si="8"/>
        <v>0.46771540916176457</v>
      </c>
      <c r="Z31" s="263" t="s">
        <v>391</v>
      </c>
      <c r="AA31" s="263" t="s">
        <v>369</v>
      </c>
      <c r="AB31" s="264">
        <v>24.3653964996338</v>
      </c>
      <c r="AC31" s="264">
        <v>0.93018580858346167</v>
      </c>
      <c r="AD31" s="263">
        <v>2.94448637962341</v>
      </c>
      <c r="AE31" s="264"/>
      <c r="AF31" s="264">
        <v>25.295582308217263</v>
      </c>
    </row>
    <row r="32" spans="1:32">
      <c r="A32" s="338">
        <v>29</v>
      </c>
      <c r="B32" s="317" t="s">
        <v>421</v>
      </c>
      <c r="C32" s="273" t="s">
        <v>962</v>
      </c>
      <c r="D32" s="273" t="s">
        <v>362</v>
      </c>
      <c r="E32" s="304">
        <f t="shared" si="0"/>
        <v>29.861395260052593</v>
      </c>
      <c r="F32" s="288">
        <v>29.168155670166001</v>
      </c>
      <c r="G32" s="288">
        <f>'[1]darb.(a..ž) ''08'!D74</f>
        <v>0.69323958988658962</v>
      </c>
      <c r="H32" s="289">
        <v>38.340000000000003</v>
      </c>
      <c r="I32" s="288">
        <v>4.17</v>
      </c>
      <c r="J32" s="288">
        <v>2.5</v>
      </c>
      <c r="K32" s="288">
        <v>6</v>
      </c>
      <c r="L32" s="298">
        <f t="shared" si="1"/>
        <v>1.6075480542404585</v>
      </c>
      <c r="M32" s="298">
        <f t="shared" si="2"/>
        <v>2.5422259337951138E-2</v>
      </c>
      <c r="N32" s="298">
        <f t="shared" si="12"/>
        <v>1.1154428022809266</v>
      </c>
      <c r="O32" s="298">
        <f>I32*100/2059.7</f>
        <v>0.20245666844686122</v>
      </c>
      <c r="P32" s="298">
        <f>J32*100/1858.5</f>
        <v>0.13451708366962603</v>
      </c>
      <c r="Q32" s="298">
        <f>K32*100/489.55</f>
        <v>1.2256153610458584</v>
      </c>
      <c r="R32" s="303">
        <v>33</v>
      </c>
      <c r="S32" s="313">
        <f t="shared" si="5"/>
        <v>0.81648515678920486</v>
      </c>
      <c r="T32" s="335">
        <v>29</v>
      </c>
      <c r="U32" s="336">
        <f t="shared" si="6"/>
        <v>0.91613770528644556</v>
      </c>
      <c r="V32" s="282">
        <v>42</v>
      </c>
      <c r="W32" s="314">
        <f t="shared" si="7"/>
        <v>0.61707737359516479</v>
      </c>
      <c r="X32" s="275">
        <v>40</v>
      </c>
      <c r="Y32" s="315">
        <f t="shared" si="8"/>
        <v>0.71850037150361368</v>
      </c>
      <c r="Z32" s="263"/>
      <c r="AA32" s="263"/>
      <c r="AB32" s="264"/>
      <c r="AC32" s="264"/>
      <c r="AD32" s="263"/>
      <c r="AE32" s="264"/>
      <c r="AF32" s="264"/>
    </row>
    <row r="33" spans="1:32">
      <c r="A33" s="338">
        <v>30</v>
      </c>
      <c r="B33" s="317" t="s">
        <v>963</v>
      </c>
      <c r="C33" s="273" t="s">
        <v>962</v>
      </c>
      <c r="D33" s="273" t="s">
        <v>370</v>
      </c>
      <c r="E33" s="304">
        <f t="shared" si="0"/>
        <v>53.17</v>
      </c>
      <c r="F33" s="288"/>
      <c r="G33" s="288">
        <f>'[1]darb.(a..ž) ''08'!D6</f>
        <v>53.17</v>
      </c>
      <c r="H33" s="289">
        <v>23.91</v>
      </c>
      <c r="I33" s="288">
        <v>6</v>
      </c>
      <c r="J33" s="288"/>
      <c r="K33" s="288"/>
      <c r="L33" s="298"/>
      <c r="M33" s="298">
        <f t="shared" si="2"/>
        <v>1.9498331438629946</v>
      </c>
      <c r="N33" s="298">
        <f t="shared" si="12"/>
        <v>0.69562434539741658</v>
      </c>
      <c r="O33" s="298">
        <f>I33*100/2059.7</f>
        <v>0.29130455891634705</v>
      </c>
      <c r="P33" s="298"/>
      <c r="Q33" s="298"/>
      <c r="R33" s="303">
        <v>25</v>
      </c>
      <c r="S33" s="313">
        <f t="shared" si="5"/>
        <v>0.97491657193149728</v>
      </c>
      <c r="T33" s="335">
        <v>30</v>
      </c>
      <c r="U33" s="336">
        <f t="shared" si="6"/>
        <v>0.88181916308680375</v>
      </c>
      <c r="V33" s="282">
        <v>45</v>
      </c>
      <c r="W33" s="314">
        <f t="shared" si="7"/>
        <v>0.58735240963535174</v>
      </c>
      <c r="X33" s="275">
        <v>61</v>
      </c>
      <c r="Y33" s="315">
        <f t="shared" si="8"/>
        <v>0.48946034136279309</v>
      </c>
      <c r="Z33" s="263" t="s">
        <v>266</v>
      </c>
      <c r="AA33" s="263" t="s">
        <v>364</v>
      </c>
      <c r="AB33" s="264">
        <v>11.8333330154419</v>
      </c>
      <c r="AC33" s="264">
        <v>3.6855893798471944</v>
      </c>
      <c r="AD33" s="263">
        <v>11.6666666269302</v>
      </c>
      <c r="AE33" s="264"/>
      <c r="AF33" s="264">
        <v>15.518922395289094</v>
      </c>
    </row>
    <row r="34" spans="1:32">
      <c r="A34" s="338">
        <v>31</v>
      </c>
      <c r="B34" s="317" t="s">
        <v>957</v>
      </c>
      <c r="C34" s="273" t="s">
        <v>954</v>
      </c>
      <c r="D34" s="273" t="s">
        <v>365</v>
      </c>
      <c r="E34" s="304">
        <f t="shared" si="0"/>
        <v>9.6007260299593629</v>
      </c>
      <c r="F34" s="288"/>
      <c r="G34" s="288">
        <f>'[1]darb.(a..ž) ''08'!D75</f>
        <v>9.6007260299593629</v>
      </c>
      <c r="H34" s="289">
        <v>78.41</v>
      </c>
      <c r="I34" s="288">
        <v>107.56</v>
      </c>
      <c r="J34" s="288">
        <v>113.76</v>
      </c>
      <c r="K34" s="288">
        <v>18.5</v>
      </c>
      <c r="L34" s="298"/>
      <c r="M34" s="298">
        <f t="shared" si="2"/>
        <v>0.35207473797936717</v>
      </c>
      <c r="N34" s="298">
        <f t="shared" si="12"/>
        <v>2.2812172698708251</v>
      </c>
      <c r="O34" s="298">
        <f>I34*100/2059.7</f>
        <v>5.2221197261737151</v>
      </c>
      <c r="P34" s="298">
        <f>J34*100/1858.5</f>
        <v>6.1210653753026634</v>
      </c>
      <c r="Q34" s="298">
        <f>K34*100/489.55</f>
        <v>3.7789806965580635</v>
      </c>
      <c r="R34" s="303">
        <v>73</v>
      </c>
      <c r="S34" s="313">
        <f t="shared" si="5"/>
        <v>0.17603736898968358</v>
      </c>
      <c r="T34" s="335">
        <v>31</v>
      </c>
      <c r="U34" s="336">
        <f t="shared" si="6"/>
        <v>0.87776400261673082</v>
      </c>
      <c r="V34" s="282">
        <v>8</v>
      </c>
      <c r="W34" s="314">
        <f t="shared" si="7"/>
        <v>2.7952954218653141</v>
      </c>
      <c r="X34" s="275">
        <v>8</v>
      </c>
      <c r="Y34" s="315">
        <f t="shared" si="8"/>
        <v>2.9592429676474388</v>
      </c>
      <c r="Z34" s="263" t="s">
        <v>904</v>
      </c>
      <c r="AA34" s="263" t="s">
        <v>369</v>
      </c>
      <c r="AB34" s="264"/>
      <c r="AC34" s="264">
        <v>3.822482682562109</v>
      </c>
      <c r="AD34" s="263">
        <v>12.0999999046326</v>
      </c>
      <c r="AE34" s="264"/>
      <c r="AF34" s="264">
        <v>3.822482682562109</v>
      </c>
    </row>
    <row r="35" spans="1:32" ht="16.5" customHeight="1">
      <c r="A35" s="338">
        <v>32</v>
      </c>
      <c r="B35" s="317" t="s">
        <v>343</v>
      </c>
      <c r="C35" s="273" t="s">
        <v>954</v>
      </c>
      <c r="D35" s="273" t="s">
        <v>370</v>
      </c>
      <c r="E35" s="304">
        <f t="shared" si="0"/>
        <v>34.569307466543023</v>
      </c>
      <c r="F35" s="288">
        <v>2.3693074665430172</v>
      </c>
      <c r="G35" s="288">
        <f>'[1]darb.(a..ž) ''08'!D44</f>
        <v>32.200000000000003</v>
      </c>
      <c r="H35" s="289">
        <v>42.83</v>
      </c>
      <c r="I35" s="288"/>
      <c r="J35" s="288">
        <v>10</v>
      </c>
      <c r="K35" s="288">
        <v>1</v>
      </c>
      <c r="L35" s="298">
        <f>F35*100/1814.45</f>
        <v>0.13057992595789453</v>
      </c>
      <c r="M35" s="298">
        <f t="shared" si="2"/>
        <v>1.1808280464996883</v>
      </c>
      <c r="N35" s="298">
        <f t="shared" si="12"/>
        <v>1.2460723844990109</v>
      </c>
      <c r="O35" s="298"/>
      <c r="P35" s="298">
        <f>J35*100/1858.5</f>
        <v>0.53806833467850412</v>
      </c>
      <c r="Q35" s="298">
        <f>K35*100/489.55</f>
        <v>0.2042692268409764</v>
      </c>
      <c r="R35" s="303">
        <v>31</v>
      </c>
      <c r="S35" s="313">
        <f t="shared" si="5"/>
        <v>0.65570398622879145</v>
      </c>
      <c r="T35" s="335">
        <v>32</v>
      </c>
      <c r="U35" s="336">
        <f t="shared" si="6"/>
        <v>0.85249345231886464</v>
      </c>
      <c r="V35" s="282">
        <v>40</v>
      </c>
      <c r="W35" s="314">
        <f t="shared" si="7"/>
        <v>0.61910973832701965</v>
      </c>
      <c r="X35" s="275">
        <v>54</v>
      </c>
      <c r="Y35" s="315">
        <f t="shared" si="8"/>
        <v>0.54996965307934575</v>
      </c>
      <c r="Z35" s="263" t="s">
        <v>331</v>
      </c>
      <c r="AA35" s="263" t="s">
        <v>367</v>
      </c>
      <c r="AB35" s="264">
        <v>11.357293128967299</v>
      </c>
      <c r="AC35" s="264">
        <v>1.8747330385976508</v>
      </c>
      <c r="AD35" s="264">
        <v>5.9344335794448897</v>
      </c>
      <c r="AE35" s="264"/>
      <c r="AF35" s="264">
        <v>13.23202616756495</v>
      </c>
    </row>
    <row r="36" spans="1:32">
      <c r="A36" s="338">
        <v>33</v>
      </c>
      <c r="B36" s="317" t="s">
        <v>345</v>
      </c>
      <c r="C36" s="273" t="s">
        <v>954</v>
      </c>
      <c r="D36" s="273" t="s">
        <v>371</v>
      </c>
      <c r="E36" s="304">
        <f t="shared" si="0"/>
        <v>67.705122531394721</v>
      </c>
      <c r="F36" s="288">
        <v>2.4651225313947212</v>
      </c>
      <c r="G36" s="288">
        <f>'[1]darb.(a..ž) ''08'!D47</f>
        <v>65.239999999999995</v>
      </c>
      <c r="H36" s="292"/>
      <c r="I36" s="292"/>
      <c r="J36" s="292"/>
      <c r="K36" s="292"/>
      <c r="L36" s="298">
        <f>F36*100/1814.45</f>
        <v>0.13586059309403517</v>
      </c>
      <c r="M36" s="298">
        <f t="shared" si="2"/>
        <v>2.3924603029080638</v>
      </c>
      <c r="N36" s="298"/>
      <c r="O36" s="298"/>
      <c r="P36" s="298"/>
      <c r="Q36" s="298"/>
      <c r="R36" s="303">
        <v>20</v>
      </c>
      <c r="S36" s="313">
        <f t="shared" si="5"/>
        <v>1.2641604480010495</v>
      </c>
      <c r="T36" s="335">
        <v>33</v>
      </c>
      <c r="U36" s="336">
        <f t="shared" ref="U36:U67" si="13">SUM(L36:N36)/3</f>
        <v>0.84277363200069966</v>
      </c>
      <c r="V36" s="282">
        <v>54</v>
      </c>
      <c r="W36" s="314">
        <f t="shared" ref="W36:W67" si="14">(L36+M36+N36+O36+P36)/5</f>
        <v>0.50566417920041984</v>
      </c>
      <c r="X36" s="275">
        <v>65</v>
      </c>
      <c r="Y36" s="315">
        <f t="shared" ref="Y36:Y67" si="15">SUM(L36:Q36)/6</f>
        <v>0.42138681600034983</v>
      </c>
      <c r="Z36" s="267" t="s">
        <v>292</v>
      </c>
      <c r="AA36" s="267" t="s">
        <v>362</v>
      </c>
      <c r="AB36" s="268"/>
      <c r="AC36" s="268">
        <v>2.3278628430237553</v>
      </c>
      <c r="AD36" s="267">
        <v>7.3688077926635698</v>
      </c>
      <c r="AE36" s="268"/>
      <c r="AF36" s="268">
        <v>2.3278628430237553</v>
      </c>
    </row>
    <row r="37" spans="1:32">
      <c r="A37" s="338">
        <v>34</v>
      </c>
      <c r="B37" s="317" t="s">
        <v>340</v>
      </c>
      <c r="C37" s="273" t="s">
        <v>954</v>
      </c>
      <c r="D37" s="273" t="s">
        <v>369</v>
      </c>
      <c r="E37" s="304">
        <f t="shared" si="0"/>
        <v>11.119660351209664</v>
      </c>
      <c r="F37" s="288">
        <v>7.9685713062706203</v>
      </c>
      <c r="G37" s="288">
        <f>'[1]darb.(a..ž) ''08'!D88</f>
        <v>3.1510890449390443</v>
      </c>
      <c r="H37" s="289">
        <v>61.21</v>
      </c>
      <c r="I37" s="288">
        <v>5.5</v>
      </c>
      <c r="J37" s="288">
        <v>30.6</v>
      </c>
      <c r="K37" s="288">
        <v>0.998</v>
      </c>
      <c r="L37" s="298">
        <f>F37*100/1814.45</f>
        <v>0.43917282406628017</v>
      </c>
      <c r="M37" s="298">
        <f t="shared" si="2"/>
        <v>0.11555572426341429</v>
      </c>
      <c r="N37" s="298">
        <f t="shared" ref="N37:N50" si="16">H37*100/3437.2</f>
        <v>1.7808099615966486</v>
      </c>
      <c r="O37" s="298">
        <f>I37*100/2059.7</f>
        <v>0.26702917900665146</v>
      </c>
      <c r="P37" s="298">
        <f>J37*100/1858.5</f>
        <v>1.6464891041162228</v>
      </c>
      <c r="Q37" s="298">
        <f>K37*100/489.55</f>
        <v>0.20386068838729443</v>
      </c>
      <c r="R37" s="303">
        <v>70</v>
      </c>
      <c r="S37" s="313">
        <f t="shared" si="5"/>
        <v>0.27736427416484721</v>
      </c>
      <c r="T37" s="335">
        <v>34</v>
      </c>
      <c r="U37" s="336">
        <f t="shared" si="13"/>
        <v>0.77851283664211435</v>
      </c>
      <c r="V37" s="282">
        <v>33</v>
      </c>
      <c r="W37" s="314">
        <f t="shared" si="14"/>
        <v>0.84981135860984358</v>
      </c>
      <c r="X37" s="275">
        <v>38</v>
      </c>
      <c r="Y37" s="315">
        <f t="shared" si="15"/>
        <v>0.74215291357275204</v>
      </c>
      <c r="Z37" s="263" t="s">
        <v>941</v>
      </c>
      <c r="AA37" s="263" t="s">
        <v>369</v>
      </c>
      <c r="AB37" s="264"/>
      <c r="AC37" s="264">
        <v>0.74832453199507742</v>
      </c>
      <c r="AD37" s="263">
        <v>2.3688077926635702</v>
      </c>
      <c r="AE37" s="264"/>
      <c r="AF37" s="264">
        <v>0.74832453199507742</v>
      </c>
    </row>
    <row r="38" spans="1:32">
      <c r="A38" s="338">
        <v>35</v>
      </c>
      <c r="B38" s="317" t="s">
        <v>300</v>
      </c>
      <c r="C38" s="273" t="s">
        <v>962</v>
      </c>
      <c r="D38" s="273" t="s">
        <v>362</v>
      </c>
      <c r="E38" s="304">
        <f t="shared" si="0"/>
        <v>3.5832370290589899</v>
      </c>
      <c r="F38" s="288">
        <v>2.5328740140793085</v>
      </c>
      <c r="G38" s="288">
        <f>'[1]darb.(a..ž) ''08'!D41</f>
        <v>1.0503630149796814</v>
      </c>
      <c r="H38" s="289">
        <v>66.58</v>
      </c>
      <c r="I38" s="288"/>
      <c r="J38" s="288">
        <v>33.659999999999997</v>
      </c>
      <c r="K38" s="288">
        <v>1</v>
      </c>
      <c r="L38" s="298">
        <f>F38*100/1814.45</f>
        <v>0.13959458866760222</v>
      </c>
      <c r="M38" s="298">
        <f t="shared" si="2"/>
        <v>3.851857475447143E-2</v>
      </c>
      <c r="N38" s="298">
        <f t="shared" si="16"/>
        <v>1.9370417781915514</v>
      </c>
      <c r="O38" s="298"/>
      <c r="P38" s="298">
        <f>J38*100/1858.5</f>
        <v>1.8111380145278448</v>
      </c>
      <c r="Q38" s="298">
        <f>K38*100/489.55</f>
        <v>0.2042692268409764</v>
      </c>
      <c r="R38" s="303">
        <v>96</v>
      </c>
      <c r="S38" s="313">
        <f t="shared" si="5"/>
        <v>8.9056581711036822E-2</v>
      </c>
      <c r="T38" s="335">
        <v>35</v>
      </c>
      <c r="U38" s="336">
        <f t="shared" si="13"/>
        <v>0.70505164720454172</v>
      </c>
      <c r="V38" s="282">
        <v>35</v>
      </c>
      <c r="W38" s="314">
        <f t="shared" si="14"/>
        <v>0.785258591228294</v>
      </c>
      <c r="X38" s="275">
        <v>44</v>
      </c>
      <c r="Y38" s="315">
        <f t="shared" si="15"/>
        <v>0.68842703049707443</v>
      </c>
      <c r="Z38" s="263" t="s">
        <v>908</v>
      </c>
      <c r="AA38" s="263" t="s">
        <v>369</v>
      </c>
      <c r="AB38" s="264"/>
      <c r="AC38" s="264">
        <v>3.1590766220573565</v>
      </c>
      <c r="AD38" s="263">
        <v>10</v>
      </c>
      <c r="AE38" s="264"/>
      <c r="AF38" s="264">
        <v>3.1590766220573565</v>
      </c>
    </row>
    <row r="39" spans="1:32">
      <c r="A39" s="338">
        <v>36</v>
      </c>
      <c r="B39" s="317" t="s">
        <v>961</v>
      </c>
      <c r="C39" s="273" t="s">
        <v>962</v>
      </c>
      <c r="D39" s="273" t="s">
        <v>359</v>
      </c>
      <c r="E39" s="303"/>
      <c r="F39" s="288"/>
      <c r="G39" s="292"/>
      <c r="H39" s="289">
        <v>71.53</v>
      </c>
      <c r="I39" s="288">
        <v>44.44</v>
      </c>
      <c r="J39" s="288">
        <v>6</v>
      </c>
      <c r="K39" s="288">
        <v>10</v>
      </c>
      <c r="L39" s="298"/>
      <c r="M39" s="298"/>
      <c r="N39" s="298">
        <f t="shared" si="16"/>
        <v>2.0810543465611544</v>
      </c>
      <c r="O39" s="298">
        <f>I39*100/2059.7</f>
        <v>2.1575957663737437</v>
      </c>
      <c r="P39" s="298">
        <f>J39*100/1858.5</f>
        <v>0.32284100080710249</v>
      </c>
      <c r="Q39" s="298">
        <f>K39*100/489.55</f>
        <v>2.0426922684097639</v>
      </c>
      <c r="R39" s="303"/>
      <c r="S39" s="304"/>
      <c r="T39" s="335">
        <v>36</v>
      </c>
      <c r="U39" s="336">
        <f t="shared" si="13"/>
        <v>0.69368478218705143</v>
      </c>
      <c r="V39" s="282">
        <v>30</v>
      </c>
      <c r="W39" s="314">
        <f t="shared" si="14"/>
        <v>0.91229822274840022</v>
      </c>
      <c r="X39" s="275">
        <v>26</v>
      </c>
      <c r="Y39" s="315">
        <f t="shared" si="15"/>
        <v>1.1006972303586275</v>
      </c>
      <c r="Z39" s="263" t="s">
        <v>287</v>
      </c>
      <c r="AA39" s="263" t="s">
        <v>363</v>
      </c>
      <c r="AB39" s="264"/>
      <c r="AC39" s="264">
        <v>1.5795383110286783</v>
      </c>
      <c r="AD39" s="263">
        <v>5</v>
      </c>
      <c r="AE39" s="264"/>
      <c r="AF39" s="264">
        <v>1.5795383110286783</v>
      </c>
    </row>
    <row r="40" spans="1:32">
      <c r="A40" s="338">
        <v>37</v>
      </c>
      <c r="B40" s="317" t="s">
        <v>964</v>
      </c>
      <c r="C40" s="273" t="s">
        <v>958</v>
      </c>
      <c r="D40" s="273" t="s">
        <v>362</v>
      </c>
      <c r="E40" s="303"/>
      <c r="F40" s="288"/>
      <c r="G40" s="292"/>
      <c r="H40" s="289">
        <v>66.94</v>
      </c>
      <c r="I40" s="288"/>
      <c r="J40" s="288"/>
      <c r="K40" s="288"/>
      <c r="L40" s="298"/>
      <c r="M40" s="298"/>
      <c r="N40" s="298">
        <f t="shared" si="16"/>
        <v>1.9475154195275226</v>
      </c>
      <c r="O40" s="298"/>
      <c r="P40" s="298"/>
      <c r="Q40" s="298"/>
      <c r="R40" s="303"/>
      <c r="S40" s="304"/>
      <c r="T40" s="335">
        <v>37</v>
      </c>
      <c r="U40" s="336">
        <f t="shared" si="13"/>
        <v>0.64917180650917417</v>
      </c>
      <c r="V40" s="282">
        <v>66</v>
      </c>
      <c r="W40" s="314">
        <f t="shared" si="14"/>
        <v>0.38950308390550453</v>
      </c>
      <c r="X40" s="275">
        <v>75</v>
      </c>
      <c r="Y40" s="315">
        <f t="shared" si="15"/>
        <v>0.32458590325458708</v>
      </c>
      <c r="Z40" s="263" t="s">
        <v>324</v>
      </c>
      <c r="AA40" s="263" t="s">
        <v>359</v>
      </c>
      <c r="AB40" s="264">
        <v>117.791955947876</v>
      </c>
      <c r="AC40" s="264"/>
      <c r="AD40" s="263"/>
      <c r="AE40" s="264"/>
      <c r="AF40" s="264">
        <v>117.791955947876</v>
      </c>
    </row>
    <row r="41" spans="1:32">
      <c r="A41" s="338">
        <v>38</v>
      </c>
      <c r="B41" s="317" t="s">
        <v>334</v>
      </c>
      <c r="C41" s="273" t="s">
        <v>954</v>
      </c>
      <c r="D41" s="273" t="s">
        <v>370</v>
      </c>
      <c r="E41" s="304">
        <f t="shared" ref="E41:E46" si="17">G41+F41</f>
        <v>20.988918696240059</v>
      </c>
      <c r="F41" s="288">
        <v>13.041795271146967</v>
      </c>
      <c r="G41" s="288">
        <f>'[1]darb.(a..ž) ''08'!D87</f>
        <v>7.9471234250930918</v>
      </c>
      <c r="H41" s="289">
        <v>30.28</v>
      </c>
      <c r="I41" s="288"/>
      <c r="J41" s="288"/>
      <c r="K41" s="288"/>
      <c r="L41" s="298">
        <f t="shared" ref="L41:L46" si="18">F41*100/1814.45</f>
        <v>0.71877402359651499</v>
      </c>
      <c r="M41" s="298">
        <f>G41*100/2726.9</f>
        <v>0.29143435494858966</v>
      </c>
      <c r="N41" s="298">
        <f t="shared" si="16"/>
        <v>0.88094961014779471</v>
      </c>
      <c r="O41" s="298"/>
      <c r="P41" s="298"/>
      <c r="Q41" s="298"/>
      <c r="R41" s="303">
        <v>46</v>
      </c>
      <c r="S41" s="313">
        <f t="shared" ref="S41:S46" si="19">(L41+M41)/2</f>
        <v>0.5051041892725523</v>
      </c>
      <c r="T41" s="335">
        <v>38</v>
      </c>
      <c r="U41" s="336">
        <f t="shared" si="13"/>
        <v>0.63038599623096647</v>
      </c>
      <c r="V41" s="282">
        <v>67</v>
      </c>
      <c r="W41" s="314">
        <f t="shared" si="14"/>
        <v>0.37823159773857984</v>
      </c>
      <c r="X41" s="275">
        <v>76</v>
      </c>
      <c r="Y41" s="315">
        <f t="shared" si="15"/>
        <v>0.31519299811548324</v>
      </c>
      <c r="Z41" s="263" t="s">
        <v>299</v>
      </c>
      <c r="AA41" s="263" t="s">
        <v>362</v>
      </c>
      <c r="AB41" s="264"/>
      <c r="AC41" s="264">
        <v>0.45141371562340599</v>
      </c>
      <c r="AD41" s="263">
        <v>1.4289419651031501</v>
      </c>
      <c r="AE41" s="264"/>
      <c r="AF41" s="264">
        <v>0.45141371562340599</v>
      </c>
    </row>
    <row r="42" spans="1:32">
      <c r="A42" s="338">
        <v>39</v>
      </c>
      <c r="B42" s="317" t="s">
        <v>325</v>
      </c>
      <c r="C42" s="273" t="s">
        <v>954</v>
      </c>
      <c r="D42" s="273" t="s">
        <v>366</v>
      </c>
      <c r="E42" s="304">
        <f t="shared" si="17"/>
        <v>25.187515479278655</v>
      </c>
      <c r="F42" s="288">
        <v>25.187515479278655</v>
      </c>
      <c r="G42" s="292"/>
      <c r="H42" s="289">
        <v>17.25</v>
      </c>
      <c r="I42" s="288">
        <v>19.22</v>
      </c>
      <c r="J42" s="288">
        <v>6</v>
      </c>
      <c r="K42" s="288"/>
      <c r="L42" s="298">
        <f t="shared" si="18"/>
        <v>1.3881625550044727</v>
      </c>
      <c r="M42" s="298"/>
      <c r="N42" s="298">
        <f t="shared" si="16"/>
        <v>0.50186198068195043</v>
      </c>
      <c r="O42" s="298">
        <f>I42*100/2059.7</f>
        <v>0.93314560372869848</v>
      </c>
      <c r="P42" s="298">
        <f>J42*100/1858.5</f>
        <v>0.32284100080710249</v>
      </c>
      <c r="Q42" s="298"/>
      <c r="R42" s="303">
        <v>44</v>
      </c>
      <c r="S42" s="313">
        <f t="shared" si="19"/>
        <v>0.69408127750223636</v>
      </c>
      <c r="T42" s="335">
        <v>39</v>
      </c>
      <c r="U42" s="336">
        <f t="shared" si="13"/>
        <v>0.63000817856214109</v>
      </c>
      <c r="V42" s="282">
        <v>39</v>
      </c>
      <c r="W42" s="314">
        <f t="shared" si="14"/>
        <v>0.6292022280444447</v>
      </c>
      <c r="X42" s="275">
        <v>55</v>
      </c>
      <c r="Y42" s="315">
        <f t="shared" si="15"/>
        <v>0.52433519003703732</v>
      </c>
      <c r="Z42" s="263"/>
      <c r="AA42" s="263"/>
      <c r="AB42" s="264"/>
      <c r="AC42" s="264"/>
      <c r="AD42" s="263"/>
      <c r="AE42" s="264"/>
      <c r="AF42" s="264"/>
    </row>
    <row r="43" spans="1:32">
      <c r="A43" s="338">
        <v>40</v>
      </c>
      <c r="B43" s="317" t="s">
        <v>420</v>
      </c>
      <c r="C43" s="273" t="s">
        <v>954</v>
      </c>
      <c r="D43" s="273" t="s">
        <v>362</v>
      </c>
      <c r="E43" s="304">
        <f t="shared" si="17"/>
        <v>35.134973595985237</v>
      </c>
      <c r="F43" s="288">
        <v>2.2449735959852353</v>
      </c>
      <c r="G43" s="288">
        <f>'[1]darb.(a..ž) ''08'!D82</f>
        <v>32.89</v>
      </c>
      <c r="H43" s="289">
        <v>18.399999999999999</v>
      </c>
      <c r="I43" s="288">
        <v>6</v>
      </c>
      <c r="J43" s="288">
        <v>9</v>
      </c>
      <c r="K43" s="288">
        <v>5</v>
      </c>
      <c r="L43" s="298">
        <f t="shared" si="18"/>
        <v>0.12372749846979719</v>
      </c>
      <c r="M43" s="298">
        <f>G43*100/2726.9</f>
        <v>1.2061315046389673</v>
      </c>
      <c r="N43" s="298">
        <f t="shared" si="16"/>
        <v>0.53531944606074711</v>
      </c>
      <c r="O43" s="298">
        <f>I43*100/2059.7</f>
        <v>0.29130455891634705</v>
      </c>
      <c r="P43" s="298">
        <f>J43*100/1858.5</f>
        <v>0.48426150121065376</v>
      </c>
      <c r="Q43" s="298">
        <f>K43*100/489.55</f>
        <v>1.021346134204882</v>
      </c>
      <c r="R43" s="303">
        <v>30</v>
      </c>
      <c r="S43" s="313">
        <f t="shared" si="19"/>
        <v>0.66492950155438224</v>
      </c>
      <c r="T43" s="335">
        <v>40</v>
      </c>
      <c r="U43" s="336">
        <f t="shared" si="13"/>
        <v>0.62172614972317053</v>
      </c>
      <c r="V43" s="282">
        <v>52</v>
      </c>
      <c r="W43" s="314">
        <f t="shared" si="14"/>
        <v>0.52814890185930252</v>
      </c>
      <c r="X43" s="275">
        <v>47</v>
      </c>
      <c r="Y43" s="315">
        <f t="shared" si="15"/>
        <v>0.61034844058356574</v>
      </c>
      <c r="Z43" s="263" t="s">
        <v>499</v>
      </c>
      <c r="AA43" s="263" t="s">
        <v>363</v>
      </c>
      <c r="AB43" s="264"/>
      <c r="AC43" s="264">
        <v>1.5795383110286783</v>
      </c>
      <c r="AD43" s="263">
        <v>5</v>
      </c>
      <c r="AE43" s="264"/>
      <c r="AF43" s="264">
        <v>1.5795383110286783</v>
      </c>
    </row>
    <row r="44" spans="1:32">
      <c r="A44" s="338">
        <v>41</v>
      </c>
      <c r="B44" s="317" t="s">
        <v>330</v>
      </c>
      <c r="C44" s="273" t="s">
        <v>954</v>
      </c>
      <c r="D44" s="273" t="s">
        <v>362</v>
      </c>
      <c r="E44" s="304">
        <f t="shared" si="17"/>
        <v>13.806942367553701</v>
      </c>
      <c r="F44" s="288">
        <v>10.6569423675537</v>
      </c>
      <c r="G44" s="288">
        <f>'[1]darb.(a..ž) ''08'!D16</f>
        <v>3.15</v>
      </c>
      <c r="H44" s="289">
        <v>39.369999999999997</v>
      </c>
      <c r="I44" s="288"/>
      <c r="J44" s="288"/>
      <c r="K44" s="288">
        <v>1</v>
      </c>
      <c r="L44" s="298">
        <f t="shared" si="18"/>
        <v>0.58733734010602112</v>
      </c>
      <c r="M44" s="298">
        <f>G44*100/2726.9</f>
        <v>0.1155157871575782</v>
      </c>
      <c r="N44" s="298">
        <f t="shared" si="16"/>
        <v>1.145409053881066</v>
      </c>
      <c r="O44" s="298"/>
      <c r="P44" s="298"/>
      <c r="Q44" s="298">
        <f>K44*100/489.55</f>
        <v>0.2042692268409764</v>
      </c>
      <c r="R44" s="303">
        <v>65</v>
      </c>
      <c r="S44" s="313">
        <f t="shared" si="19"/>
        <v>0.35142656363179964</v>
      </c>
      <c r="T44" s="335">
        <v>41</v>
      </c>
      <c r="U44" s="336">
        <f t="shared" si="13"/>
        <v>0.61608739371488841</v>
      </c>
      <c r="V44" s="282">
        <v>69</v>
      </c>
      <c r="W44" s="314">
        <f t="shared" si="14"/>
        <v>0.36965243622893301</v>
      </c>
      <c r="X44" s="275">
        <v>72</v>
      </c>
      <c r="Y44" s="315">
        <f t="shared" si="15"/>
        <v>0.3420885679976069</v>
      </c>
      <c r="Z44" s="263" t="s">
        <v>351</v>
      </c>
      <c r="AA44" s="263" t="s">
        <v>361</v>
      </c>
      <c r="AB44" s="264"/>
      <c r="AC44" s="264">
        <v>0.78976915551433913</v>
      </c>
      <c r="AD44" s="263">
        <v>2.5</v>
      </c>
      <c r="AE44" s="264"/>
      <c r="AF44" s="264">
        <v>0.78976915551433913</v>
      </c>
    </row>
    <row r="45" spans="1:32">
      <c r="A45" s="338">
        <v>42</v>
      </c>
      <c r="B45" s="317" t="s">
        <v>646</v>
      </c>
      <c r="C45" s="273" t="s">
        <v>954</v>
      </c>
      <c r="D45" s="273" t="s">
        <v>370</v>
      </c>
      <c r="E45" s="304">
        <f t="shared" si="17"/>
        <v>19.901046752929702</v>
      </c>
      <c r="F45" s="288">
        <v>19.901046752929702</v>
      </c>
      <c r="G45" s="292"/>
      <c r="H45" s="289">
        <v>23.19</v>
      </c>
      <c r="I45" s="288">
        <v>37.695</v>
      </c>
      <c r="J45" s="288"/>
      <c r="K45" s="288"/>
      <c r="L45" s="298">
        <f t="shared" si="18"/>
        <v>1.0968087714144616</v>
      </c>
      <c r="M45" s="298"/>
      <c r="N45" s="298">
        <f t="shared" si="16"/>
        <v>0.67467706272547423</v>
      </c>
      <c r="O45" s="298">
        <f>I45*100/2059.7</f>
        <v>1.8301208913919504</v>
      </c>
      <c r="P45" s="298"/>
      <c r="Q45" s="298"/>
      <c r="R45" s="303">
        <v>49</v>
      </c>
      <c r="S45" s="313">
        <f t="shared" si="19"/>
        <v>0.54840438570723082</v>
      </c>
      <c r="T45" s="335">
        <v>42</v>
      </c>
      <c r="U45" s="336">
        <f t="shared" si="13"/>
        <v>0.59049527804664537</v>
      </c>
      <c r="V45" s="282">
        <v>38</v>
      </c>
      <c r="W45" s="314">
        <f t="shared" si="14"/>
        <v>0.72032134510637724</v>
      </c>
      <c r="X45" s="275">
        <v>49</v>
      </c>
      <c r="Y45" s="315">
        <f t="shared" si="15"/>
        <v>0.60026778758864774</v>
      </c>
      <c r="Z45" s="263" t="s">
        <v>329</v>
      </c>
      <c r="AA45" s="263" t="s">
        <v>364</v>
      </c>
      <c r="AB45" s="264">
        <v>24.198684692382798</v>
      </c>
      <c r="AC45" s="264">
        <v>0.55845112529346075</v>
      </c>
      <c r="AD45" s="263">
        <v>1.76776695251465</v>
      </c>
      <c r="AE45" s="264"/>
      <c r="AF45" s="264">
        <v>24.757135817676257</v>
      </c>
    </row>
    <row r="46" spans="1:32">
      <c r="A46" s="338">
        <v>43</v>
      </c>
      <c r="B46" s="317" t="s">
        <v>502</v>
      </c>
      <c r="C46" s="273" t="s">
        <v>962</v>
      </c>
      <c r="D46" s="273" t="s">
        <v>359</v>
      </c>
      <c r="E46" s="304">
        <f t="shared" si="17"/>
        <v>9.9802643409880396</v>
      </c>
      <c r="F46" s="288">
        <v>1.5795383110286783</v>
      </c>
      <c r="G46" s="288">
        <f>'[1]darb.(a..ž) ''08'!D4</f>
        <v>8.4007260299593618</v>
      </c>
      <c r="H46" s="289">
        <v>46.85</v>
      </c>
      <c r="I46" s="288">
        <v>5</v>
      </c>
      <c r="J46" s="288">
        <v>11</v>
      </c>
      <c r="K46" s="288">
        <v>5</v>
      </c>
      <c r="L46" s="298">
        <f t="shared" si="18"/>
        <v>8.7053283971929699E-2</v>
      </c>
      <c r="M46" s="298">
        <f>G46*100/2726.9</f>
        <v>0.30806872382409922</v>
      </c>
      <c r="N46" s="298">
        <f t="shared" si="16"/>
        <v>1.3630280460840221</v>
      </c>
      <c r="O46" s="298">
        <f>I46*100/2059.7</f>
        <v>0.24275379909695588</v>
      </c>
      <c r="P46" s="298">
        <f>J46*100/1858.5</f>
        <v>0.59187516814635455</v>
      </c>
      <c r="Q46" s="298">
        <f>K46*100/489.55</f>
        <v>1.021346134204882</v>
      </c>
      <c r="R46" s="303">
        <v>72</v>
      </c>
      <c r="S46" s="313">
        <f t="shared" si="19"/>
        <v>0.19756100389801445</v>
      </c>
      <c r="T46" s="335">
        <v>43</v>
      </c>
      <c r="U46" s="336">
        <f t="shared" si="13"/>
        <v>0.58605001796001699</v>
      </c>
      <c r="V46" s="282">
        <v>53</v>
      </c>
      <c r="W46" s="314">
        <f t="shared" si="14"/>
        <v>0.51855580422467229</v>
      </c>
      <c r="X46" s="275">
        <v>48</v>
      </c>
      <c r="Y46" s="315">
        <f t="shared" si="15"/>
        <v>0.60235419255470724</v>
      </c>
      <c r="Z46" s="263" t="s">
        <v>326</v>
      </c>
      <c r="AA46" s="263" t="s">
        <v>368</v>
      </c>
      <c r="AB46" s="264">
        <v>24.198684692382798</v>
      </c>
      <c r="AC46" s="264">
        <v>1.3596423319818036</v>
      </c>
      <c r="AD46" s="263">
        <v>4.3039232492446899</v>
      </c>
      <c r="AE46" s="264"/>
      <c r="AF46" s="264">
        <v>25.558327024364601</v>
      </c>
    </row>
    <row r="47" spans="1:32">
      <c r="A47" s="338">
        <v>44</v>
      </c>
      <c r="B47" s="317" t="s">
        <v>966</v>
      </c>
      <c r="C47" s="273" t="s">
        <v>962</v>
      </c>
      <c r="D47" s="273" t="s">
        <v>370</v>
      </c>
      <c r="E47" s="303"/>
      <c r="F47" s="288"/>
      <c r="G47" s="292"/>
      <c r="H47" s="289">
        <v>60</v>
      </c>
      <c r="I47" s="288"/>
      <c r="J47" s="288"/>
      <c r="K47" s="288">
        <v>15</v>
      </c>
      <c r="L47" s="298"/>
      <c r="M47" s="298"/>
      <c r="N47" s="298">
        <f t="shared" si="16"/>
        <v>1.7456068893285233</v>
      </c>
      <c r="O47" s="298"/>
      <c r="P47" s="298"/>
      <c r="Q47" s="298">
        <f>K47*100/489.55</f>
        <v>3.0640384026146461</v>
      </c>
      <c r="R47" s="303"/>
      <c r="S47" s="304"/>
      <c r="T47" s="335">
        <v>44</v>
      </c>
      <c r="U47" s="336">
        <f t="shared" si="13"/>
        <v>0.58186896310950775</v>
      </c>
      <c r="V47" s="282">
        <v>74</v>
      </c>
      <c r="W47" s="314">
        <f t="shared" si="14"/>
        <v>0.34912137786570463</v>
      </c>
      <c r="X47" s="275">
        <v>35</v>
      </c>
      <c r="Y47" s="315">
        <f t="shared" si="15"/>
        <v>0.80160754865719497</v>
      </c>
      <c r="Z47" s="263" t="s">
        <v>325</v>
      </c>
      <c r="AA47" s="263" t="s">
        <v>368</v>
      </c>
      <c r="AB47" s="264">
        <v>24.198684692382798</v>
      </c>
      <c r="AC47" s="264">
        <v>0.98883078689585602</v>
      </c>
      <c r="AD47" s="263">
        <v>3.13012599945068</v>
      </c>
      <c r="AE47" s="264"/>
      <c r="AF47" s="264">
        <v>25.187515479278655</v>
      </c>
    </row>
    <row r="48" spans="1:32">
      <c r="A48" s="338">
        <v>45</v>
      </c>
      <c r="B48" s="317" t="s">
        <v>336</v>
      </c>
      <c r="C48" s="273" t="s">
        <v>954</v>
      </c>
      <c r="D48" s="273" t="s">
        <v>362</v>
      </c>
      <c r="E48" s="304">
        <f t="shared" ref="E48:E79" si="20">G48+F48</f>
        <v>17.338614933086035</v>
      </c>
      <c r="F48" s="288">
        <v>4.7386149330860343</v>
      </c>
      <c r="G48" s="288">
        <f>'[1]darb.(a..ž) ''08'!D61</f>
        <v>12.6</v>
      </c>
      <c r="H48" s="289">
        <v>35</v>
      </c>
      <c r="I48" s="288">
        <v>48.98</v>
      </c>
      <c r="J48" s="288">
        <v>6</v>
      </c>
      <c r="K48" s="288">
        <v>5</v>
      </c>
      <c r="L48" s="298">
        <f t="shared" ref="L48:L74" si="21">F48*100/1814.45</f>
        <v>0.26115985191578905</v>
      </c>
      <c r="M48" s="298">
        <f t="shared" ref="M48:M57" si="22">G48*100/2726.9</f>
        <v>0.46206314863031278</v>
      </c>
      <c r="N48" s="298">
        <f t="shared" si="16"/>
        <v>1.0182706854416386</v>
      </c>
      <c r="O48" s="298">
        <f>I48*100/2059.7</f>
        <v>2.3780162159537799</v>
      </c>
      <c r="P48" s="298">
        <f>J48*100/1858.5</f>
        <v>0.32284100080710249</v>
      </c>
      <c r="Q48" s="298">
        <f>K48*100/489.55</f>
        <v>1.021346134204882</v>
      </c>
      <c r="R48" s="303">
        <v>57</v>
      </c>
      <c r="S48" s="313">
        <f t="shared" ref="S48:S79" si="23">(L48+M48)/2</f>
        <v>0.36161150027305089</v>
      </c>
      <c r="T48" s="335">
        <v>45</v>
      </c>
      <c r="U48" s="336">
        <f t="shared" si="13"/>
        <v>0.58049789532924678</v>
      </c>
      <c r="V48" s="282">
        <v>32</v>
      </c>
      <c r="W48" s="314">
        <f t="shared" si="14"/>
        <v>0.8884701805497246</v>
      </c>
      <c r="X48" s="275">
        <v>32</v>
      </c>
      <c r="Y48" s="315">
        <f t="shared" si="15"/>
        <v>0.91061617282558416</v>
      </c>
      <c r="Z48" s="263"/>
      <c r="AA48" s="263"/>
      <c r="AB48" s="264"/>
      <c r="AC48" s="264"/>
      <c r="AD48" s="263"/>
      <c r="AE48" s="264"/>
      <c r="AF48" s="264"/>
    </row>
    <row r="49" spans="1:32">
      <c r="A49" s="338">
        <v>46</v>
      </c>
      <c r="B49" s="317" t="s">
        <v>419</v>
      </c>
      <c r="C49" s="273" t="s">
        <v>954</v>
      </c>
      <c r="D49" s="273" t="s">
        <v>362</v>
      </c>
      <c r="E49" s="304">
        <f t="shared" si="20"/>
        <v>17.744488974032858</v>
      </c>
      <c r="F49" s="288">
        <v>2.3693074665430172</v>
      </c>
      <c r="G49" s="288">
        <f>'[1]darb.(a..ž) ''08'!D64</f>
        <v>15.37518150748984</v>
      </c>
      <c r="H49" s="289">
        <v>35.770000000000003</v>
      </c>
      <c r="I49" s="288"/>
      <c r="J49" s="288">
        <v>17.715</v>
      </c>
      <c r="K49" s="288">
        <v>7.5</v>
      </c>
      <c r="L49" s="298">
        <f t="shared" si="21"/>
        <v>0.13057992595789453</v>
      </c>
      <c r="M49" s="298">
        <f t="shared" si="22"/>
        <v>0.56383371254867576</v>
      </c>
      <c r="N49" s="298">
        <f t="shared" si="16"/>
        <v>1.0406726405213549</v>
      </c>
      <c r="O49" s="298"/>
      <c r="P49" s="298">
        <f>J49*100/1858.5</f>
        <v>0.95318805488297009</v>
      </c>
      <c r="Q49" s="298">
        <f>K49*100/489.55</f>
        <v>1.5320192013073231</v>
      </c>
      <c r="R49" s="303">
        <v>54</v>
      </c>
      <c r="S49" s="313">
        <f t="shared" si="23"/>
        <v>0.34720681925328511</v>
      </c>
      <c r="T49" s="335">
        <v>46</v>
      </c>
      <c r="U49" s="336">
        <f t="shared" si="13"/>
        <v>0.57836209300930841</v>
      </c>
      <c r="V49" s="282">
        <v>51</v>
      </c>
      <c r="W49" s="314">
        <f t="shared" si="14"/>
        <v>0.537654866782179</v>
      </c>
      <c r="X49" s="275">
        <v>42</v>
      </c>
      <c r="Y49" s="315">
        <f t="shared" si="15"/>
        <v>0.70338225586970304</v>
      </c>
      <c r="Z49" s="263"/>
      <c r="AA49" s="263"/>
      <c r="AB49" s="264"/>
      <c r="AC49" s="264"/>
      <c r="AD49" s="263"/>
      <c r="AE49" s="264"/>
      <c r="AF49" s="264"/>
    </row>
    <row r="50" spans="1:32">
      <c r="A50" s="338">
        <v>47</v>
      </c>
      <c r="B50" s="317" t="s">
        <v>296</v>
      </c>
      <c r="C50" s="273" t="s">
        <v>962</v>
      </c>
      <c r="D50" s="273" t="s">
        <v>366</v>
      </c>
      <c r="E50" s="304">
        <f t="shared" si="20"/>
        <v>26.536922900706777</v>
      </c>
      <c r="F50" s="288">
        <v>2.3369229007067767</v>
      </c>
      <c r="G50" s="288">
        <f>'[1]darb.(a..ž) ''08'!D49</f>
        <v>24.2</v>
      </c>
      <c r="H50" s="289">
        <v>23.27</v>
      </c>
      <c r="I50" s="288">
        <v>9</v>
      </c>
      <c r="J50" s="288">
        <v>5</v>
      </c>
      <c r="K50" s="288">
        <v>5.5</v>
      </c>
      <c r="L50" s="298">
        <f t="shared" si="21"/>
        <v>0.1287951115052372</v>
      </c>
      <c r="M50" s="298">
        <f t="shared" si="22"/>
        <v>0.88745461879790233</v>
      </c>
      <c r="N50" s="298">
        <f t="shared" si="16"/>
        <v>0.67700453857791232</v>
      </c>
      <c r="O50" s="298">
        <f>I50*100/2059.7</f>
        <v>0.4369568383745206</v>
      </c>
      <c r="P50" s="298">
        <f>J50*100/1858.5</f>
        <v>0.26903416733925206</v>
      </c>
      <c r="Q50" s="298">
        <f>K50*100/489.55</f>
        <v>1.1234807476253703</v>
      </c>
      <c r="R50" s="303">
        <v>41</v>
      </c>
      <c r="S50" s="313">
        <f t="shared" si="23"/>
        <v>0.50812486515156974</v>
      </c>
      <c r="T50" s="335">
        <v>47</v>
      </c>
      <c r="U50" s="336">
        <f t="shared" si="13"/>
        <v>0.56441808962701723</v>
      </c>
      <c r="V50" s="282">
        <v>58</v>
      </c>
      <c r="W50" s="314">
        <f t="shared" si="14"/>
        <v>0.47984905491896496</v>
      </c>
      <c r="X50" s="275">
        <v>52</v>
      </c>
      <c r="Y50" s="315">
        <f t="shared" si="15"/>
        <v>0.58712100370336584</v>
      </c>
      <c r="Z50" s="263" t="s">
        <v>422</v>
      </c>
      <c r="AA50" s="263" t="s">
        <v>364</v>
      </c>
      <c r="AB50" s="264"/>
      <c r="AC50" s="264">
        <v>0.55845112529346075</v>
      </c>
      <c r="AD50" s="263">
        <v>1.76776695251465</v>
      </c>
      <c r="AE50" s="264"/>
      <c r="AF50" s="264">
        <v>0.55845112529346075</v>
      </c>
    </row>
    <row r="51" spans="1:32">
      <c r="A51" s="338">
        <v>48</v>
      </c>
      <c r="B51" s="317" t="s">
        <v>321</v>
      </c>
      <c r="C51" s="273" t="s">
        <v>975</v>
      </c>
      <c r="D51" s="273" t="s">
        <v>364</v>
      </c>
      <c r="E51" s="304">
        <f t="shared" si="20"/>
        <v>30.477445843454529</v>
      </c>
      <c r="F51" s="288">
        <v>28.377445843454527</v>
      </c>
      <c r="G51" s="292">
        <v>2.1</v>
      </c>
      <c r="H51" s="289"/>
      <c r="I51" s="288"/>
      <c r="J51" s="288"/>
      <c r="K51" s="288"/>
      <c r="L51" s="298">
        <f t="shared" si="21"/>
        <v>1.5639695689302284</v>
      </c>
      <c r="M51" s="298">
        <f t="shared" si="22"/>
        <v>7.7010524771718797E-2</v>
      </c>
      <c r="N51" s="298"/>
      <c r="O51" s="298"/>
      <c r="P51" s="298"/>
      <c r="Q51" s="298"/>
      <c r="R51" s="303">
        <v>32</v>
      </c>
      <c r="S51" s="313">
        <f t="shared" si="23"/>
        <v>0.8204900468509736</v>
      </c>
      <c r="T51" s="335">
        <v>48</v>
      </c>
      <c r="U51" s="336">
        <f t="shared" si="13"/>
        <v>0.54699336456731573</v>
      </c>
      <c r="V51" s="282">
        <v>78</v>
      </c>
      <c r="W51" s="314">
        <f t="shared" si="14"/>
        <v>0.32819601874038945</v>
      </c>
      <c r="X51" s="275">
        <v>89</v>
      </c>
      <c r="Y51" s="315">
        <f t="shared" si="15"/>
        <v>0.27349668228365787</v>
      </c>
      <c r="Z51" s="263"/>
      <c r="AA51" s="263"/>
      <c r="AB51" s="264"/>
      <c r="AC51" s="264"/>
      <c r="AD51" s="263"/>
      <c r="AE51" s="264"/>
      <c r="AF51" s="264"/>
    </row>
    <row r="52" spans="1:32">
      <c r="A52" s="338">
        <v>49</v>
      </c>
      <c r="B52" s="317" t="s">
        <v>298</v>
      </c>
      <c r="C52" s="273" t="s">
        <v>954</v>
      </c>
      <c r="D52" s="273" t="s">
        <v>362</v>
      </c>
      <c r="E52" s="304">
        <f t="shared" si="20"/>
        <v>3.2398648409168667</v>
      </c>
      <c r="F52" s="288">
        <v>1.0098648409168667</v>
      </c>
      <c r="G52" s="288">
        <f>'[1]darb.(a..ž) ''08'!D73</f>
        <v>2.23</v>
      </c>
      <c r="H52" s="289">
        <v>50.17</v>
      </c>
      <c r="I52" s="288">
        <v>1.5</v>
      </c>
      <c r="J52" s="288">
        <v>41.237000000000002</v>
      </c>
      <c r="K52" s="288">
        <v>16.670000000000002</v>
      </c>
      <c r="L52" s="298">
        <f t="shared" si="21"/>
        <v>5.5656801836196458E-2</v>
      </c>
      <c r="M52" s="298">
        <f t="shared" si="22"/>
        <v>8.1777842971872822E-2</v>
      </c>
      <c r="N52" s="298">
        <f t="shared" ref="N52:N69" si="24">H52*100/3437.2</f>
        <v>1.4596182939602003</v>
      </c>
      <c r="O52" s="298">
        <f>I52*100/2059.7</f>
        <v>7.2826139729086761E-2</v>
      </c>
      <c r="P52" s="298">
        <f>J52*100/1858.5</f>
        <v>2.2188323917137476</v>
      </c>
      <c r="Q52" s="298">
        <f>K52*100/489.55</f>
        <v>3.405168011439077</v>
      </c>
      <c r="R52" s="303">
        <v>97</v>
      </c>
      <c r="S52" s="313">
        <f t="shared" si="23"/>
        <v>6.8717322404034636E-2</v>
      </c>
      <c r="T52" s="335">
        <v>49</v>
      </c>
      <c r="U52" s="336">
        <f t="shared" si="13"/>
        <v>0.53235097958942312</v>
      </c>
      <c r="V52" s="282">
        <v>37</v>
      </c>
      <c r="W52" s="314">
        <f t="shared" si="14"/>
        <v>0.77774229404222073</v>
      </c>
      <c r="X52" s="275">
        <v>23</v>
      </c>
      <c r="Y52" s="315">
        <f t="shared" si="15"/>
        <v>1.21564658027503</v>
      </c>
      <c r="Z52" s="263" t="s">
        <v>312</v>
      </c>
      <c r="AA52" s="263" t="s">
        <v>369</v>
      </c>
      <c r="AB52" s="264"/>
      <c r="AC52" s="264">
        <v>1.1169022505869215</v>
      </c>
      <c r="AD52" s="263">
        <v>3.5355339050293</v>
      </c>
      <c r="AE52" s="264"/>
      <c r="AF52" s="264">
        <v>1.1169022505869215</v>
      </c>
    </row>
    <row r="53" spans="1:32">
      <c r="A53" s="338">
        <v>50</v>
      </c>
      <c r="B53" s="317" t="s">
        <v>284</v>
      </c>
      <c r="C53" s="273" t="s">
        <v>975</v>
      </c>
      <c r="D53" s="273" t="s">
        <v>360</v>
      </c>
      <c r="E53" s="304">
        <f t="shared" si="20"/>
        <v>28.147311947858483</v>
      </c>
      <c r="F53" s="288">
        <v>26.046585917899119</v>
      </c>
      <c r="G53" s="288">
        <f>'[1]darb.(a..ž) ''08'!D90</f>
        <v>2.1007260299593629</v>
      </c>
      <c r="H53" s="289">
        <v>2.56</v>
      </c>
      <c r="I53" s="288">
        <v>13.667</v>
      </c>
      <c r="J53" s="288"/>
      <c r="K53" s="288"/>
      <c r="L53" s="298">
        <f t="shared" si="21"/>
        <v>1.4355086069001139</v>
      </c>
      <c r="M53" s="298">
        <f t="shared" si="22"/>
        <v>7.7037149508942859E-2</v>
      </c>
      <c r="N53" s="298">
        <f t="shared" si="24"/>
        <v>7.4479227278016993E-2</v>
      </c>
      <c r="O53" s="298">
        <f>I53*100/2059.7</f>
        <v>0.66354323445161922</v>
      </c>
      <c r="P53" s="298"/>
      <c r="Q53" s="298"/>
      <c r="R53" s="303">
        <v>39</v>
      </c>
      <c r="S53" s="313">
        <f t="shared" si="23"/>
        <v>0.75627287820452838</v>
      </c>
      <c r="T53" s="335">
        <v>50</v>
      </c>
      <c r="U53" s="336">
        <f t="shared" si="13"/>
        <v>0.5290083278956913</v>
      </c>
      <c r="V53" s="282">
        <v>61</v>
      </c>
      <c r="W53" s="314">
        <f t="shared" si="14"/>
        <v>0.45011364362773865</v>
      </c>
      <c r="X53" s="275">
        <v>70</v>
      </c>
      <c r="Y53" s="315">
        <f t="shared" si="15"/>
        <v>0.37509470302311554</v>
      </c>
      <c r="Z53" s="263" t="s">
        <v>376</v>
      </c>
      <c r="AA53" s="263" t="s">
        <v>366</v>
      </c>
      <c r="AB53" s="264"/>
      <c r="AC53" s="264">
        <v>5.354634814132603</v>
      </c>
      <c r="AD53" s="263">
        <v>16.949999809265101</v>
      </c>
      <c r="AE53" s="264">
        <v>0.36250001192092901</v>
      </c>
      <c r="AF53" s="264">
        <v>5.717134826053532</v>
      </c>
    </row>
    <row r="54" spans="1:32">
      <c r="A54" s="338">
        <v>51</v>
      </c>
      <c r="B54" s="317" t="s">
        <v>329</v>
      </c>
      <c r="C54" s="273" t="s">
        <v>994</v>
      </c>
      <c r="D54" s="273" t="s">
        <v>364</v>
      </c>
      <c r="E54" s="304">
        <f t="shared" si="20"/>
        <v>25.11425924276935</v>
      </c>
      <c r="F54" s="288">
        <v>24.757135817676257</v>
      </c>
      <c r="G54" s="288">
        <f>'[1]darb.(a..ž) ''08'!D39</f>
        <v>0.35712342509309164</v>
      </c>
      <c r="H54" s="289">
        <v>7.07</v>
      </c>
      <c r="I54" s="288">
        <v>4</v>
      </c>
      <c r="J54" s="288"/>
      <c r="K54" s="288"/>
      <c r="L54" s="298">
        <f t="shared" si="21"/>
        <v>1.3644429892075427</v>
      </c>
      <c r="M54" s="298">
        <f t="shared" si="22"/>
        <v>1.3096315416520286E-2</v>
      </c>
      <c r="N54" s="298">
        <f t="shared" si="24"/>
        <v>0.20569067845921099</v>
      </c>
      <c r="O54" s="298">
        <f>I54*100/2059.7</f>
        <v>0.19420303927756472</v>
      </c>
      <c r="P54" s="298"/>
      <c r="Q54" s="298"/>
      <c r="R54" s="303">
        <v>45</v>
      </c>
      <c r="S54" s="313">
        <f t="shared" si="23"/>
        <v>0.68876965231203147</v>
      </c>
      <c r="T54" s="335">
        <v>51</v>
      </c>
      <c r="U54" s="336">
        <f t="shared" si="13"/>
        <v>0.52774332769442467</v>
      </c>
      <c r="V54" s="282">
        <v>72</v>
      </c>
      <c r="W54" s="314">
        <f t="shared" si="14"/>
        <v>0.35548660447216773</v>
      </c>
      <c r="X54" s="275">
        <v>80</v>
      </c>
      <c r="Y54" s="315">
        <f t="shared" si="15"/>
        <v>0.29623883706013976</v>
      </c>
      <c r="Z54" s="263" t="s">
        <v>300</v>
      </c>
      <c r="AA54" s="263" t="s">
        <v>362</v>
      </c>
      <c r="AB54" s="264"/>
      <c r="AC54" s="264">
        <v>2.5328740140793085</v>
      </c>
      <c r="AD54" s="263">
        <v>8.0177669525146502</v>
      </c>
      <c r="AE54" s="264"/>
      <c r="AF54" s="264">
        <v>2.5328740140793085</v>
      </c>
    </row>
    <row r="55" spans="1:32">
      <c r="A55" s="338">
        <v>52</v>
      </c>
      <c r="B55" s="317" t="s">
        <v>335</v>
      </c>
      <c r="C55" s="273" t="s">
        <v>962</v>
      </c>
      <c r="D55" s="273" t="s">
        <v>370</v>
      </c>
      <c r="E55" s="304">
        <f t="shared" si="20"/>
        <v>28.933796440575875</v>
      </c>
      <c r="F55" s="288">
        <v>4.7386149330860343</v>
      </c>
      <c r="G55" s="288">
        <f>'[1]darb.(a..ž) ''08'!D93</f>
        <v>24.195181507489842</v>
      </c>
      <c r="H55" s="289">
        <v>14.28</v>
      </c>
      <c r="I55" s="288"/>
      <c r="J55" s="288">
        <v>3</v>
      </c>
      <c r="K55" s="288"/>
      <c r="L55" s="298">
        <f t="shared" si="21"/>
        <v>0.26115985191578905</v>
      </c>
      <c r="M55" s="298">
        <f t="shared" si="22"/>
        <v>0.88727791658989486</v>
      </c>
      <c r="N55" s="298">
        <f t="shared" si="24"/>
        <v>0.41545443966018852</v>
      </c>
      <c r="O55" s="298"/>
      <c r="P55" s="298">
        <f>J55*100/1858.5</f>
        <v>0.16142050040355124</v>
      </c>
      <c r="Q55" s="298"/>
      <c r="R55" s="303">
        <v>34</v>
      </c>
      <c r="S55" s="313">
        <f t="shared" si="23"/>
        <v>0.57421888425284195</v>
      </c>
      <c r="T55" s="335">
        <v>52</v>
      </c>
      <c r="U55" s="336">
        <f t="shared" si="13"/>
        <v>0.52129740272195746</v>
      </c>
      <c r="V55" s="282">
        <v>75</v>
      </c>
      <c r="W55" s="314">
        <f t="shared" si="14"/>
        <v>0.34506254171388473</v>
      </c>
      <c r="X55" s="275">
        <v>84</v>
      </c>
      <c r="Y55" s="315">
        <f t="shared" si="15"/>
        <v>0.28755211809490394</v>
      </c>
      <c r="Z55" s="263" t="s">
        <v>354</v>
      </c>
      <c r="AA55" s="263" t="s">
        <v>363</v>
      </c>
      <c r="AB55" s="264"/>
      <c r="AC55" s="264"/>
      <c r="AD55" s="263"/>
      <c r="AE55" s="264">
        <v>3.2249999046325701</v>
      </c>
      <c r="AF55" s="264">
        <v>3.2249999046325701</v>
      </c>
    </row>
    <row r="56" spans="1:32">
      <c r="A56" s="338">
        <v>53</v>
      </c>
      <c r="B56" s="317" t="s">
        <v>290</v>
      </c>
      <c r="C56" s="273" t="s">
        <v>954</v>
      </c>
      <c r="D56" s="273" t="s">
        <v>360</v>
      </c>
      <c r="E56" s="304">
        <f t="shared" si="20"/>
        <v>28.177511803945009</v>
      </c>
      <c r="F56" s="288">
        <v>23.206422759005964</v>
      </c>
      <c r="G56" s="288">
        <f>'[1]darb.(a..ž) ''08'!D22</f>
        <v>4.9710890449390446</v>
      </c>
      <c r="H56" s="289">
        <v>1.27</v>
      </c>
      <c r="I56" s="288">
        <v>7.6669999999999998</v>
      </c>
      <c r="J56" s="288">
        <v>10.5</v>
      </c>
      <c r="K56" s="288">
        <v>5.5</v>
      </c>
      <c r="L56" s="298">
        <f t="shared" si="21"/>
        <v>1.2789783548185931</v>
      </c>
      <c r="M56" s="298">
        <f t="shared" si="22"/>
        <v>0.18229817906557058</v>
      </c>
      <c r="N56" s="298">
        <f t="shared" si="24"/>
        <v>3.6948679157453743E-2</v>
      </c>
      <c r="O56" s="298">
        <f>I56*100/2059.7</f>
        <v>0.37223867553527212</v>
      </c>
      <c r="P56" s="298">
        <f>J56*100/1858.5</f>
        <v>0.56497175141242939</v>
      </c>
      <c r="Q56" s="298">
        <f>K56*100/489.55</f>
        <v>1.1234807476253703</v>
      </c>
      <c r="R56" s="303">
        <v>38</v>
      </c>
      <c r="S56" s="313">
        <f t="shared" si="23"/>
        <v>0.73063826694208189</v>
      </c>
      <c r="T56" s="335">
        <v>53</v>
      </c>
      <c r="U56" s="336">
        <f t="shared" si="13"/>
        <v>0.49940840434720585</v>
      </c>
      <c r="V56" s="282">
        <v>55</v>
      </c>
      <c r="W56" s="314">
        <f t="shared" si="14"/>
        <v>0.48708712799786386</v>
      </c>
      <c r="X56" s="275">
        <v>50</v>
      </c>
      <c r="Y56" s="315">
        <f t="shared" si="15"/>
        <v>0.59315273126911494</v>
      </c>
      <c r="Z56" s="263" t="s">
        <v>343</v>
      </c>
      <c r="AA56" s="263" t="s">
        <v>370</v>
      </c>
      <c r="AB56" s="264"/>
      <c r="AC56" s="264">
        <v>2.3693074665430172</v>
      </c>
      <c r="AD56" s="263">
        <v>7.5</v>
      </c>
      <c r="AE56" s="264"/>
      <c r="AF56" s="264">
        <v>2.3693074665430172</v>
      </c>
    </row>
    <row r="57" spans="1:32">
      <c r="A57" s="338">
        <v>54</v>
      </c>
      <c r="B57" s="317" t="s">
        <v>288</v>
      </c>
      <c r="C57" s="273" t="s">
        <v>962</v>
      </c>
      <c r="D57" s="273" t="s">
        <v>364</v>
      </c>
      <c r="E57" s="304">
        <f t="shared" si="20"/>
        <v>20.156735860122591</v>
      </c>
      <c r="F57" s="288">
        <v>17.698886405070137</v>
      </c>
      <c r="G57" s="288">
        <f>'[1]darb.(a..ž) ''08'!D45</f>
        <v>2.4578494550524543</v>
      </c>
      <c r="H57" s="289">
        <v>14.07</v>
      </c>
      <c r="I57" s="288">
        <v>51.58</v>
      </c>
      <c r="J57" s="288">
        <v>3.75</v>
      </c>
      <c r="K57" s="288">
        <v>6.25</v>
      </c>
      <c r="L57" s="298">
        <f t="shared" si="21"/>
        <v>0.97544084461242453</v>
      </c>
      <c r="M57" s="298">
        <f t="shared" si="22"/>
        <v>9.0133464925463147E-2</v>
      </c>
      <c r="N57" s="298">
        <f t="shared" si="24"/>
        <v>0.40934481554753871</v>
      </c>
      <c r="O57" s="298">
        <f>I57*100/2059.7</f>
        <v>2.504248191484197</v>
      </c>
      <c r="P57" s="298">
        <f>J57*100/1858.5</f>
        <v>0.20177562550443906</v>
      </c>
      <c r="Q57" s="298">
        <f>K57*100/489.55</f>
        <v>1.2766826677561025</v>
      </c>
      <c r="R57" s="303">
        <v>47</v>
      </c>
      <c r="S57" s="313">
        <f t="shared" si="23"/>
        <v>0.53278715476894378</v>
      </c>
      <c r="T57" s="335">
        <v>54</v>
      </c>
      <c r="U57" s="336">
        <f t="shared" si="13"/>
        <v>0.49163970836180876</v>
      </c>
      <c r="V57" s="282">
        <v>34</v>
      </c>
      <c r="W57" s="314">
        <f t="shared" si="14"/>
        <v>0.83618858841481247</v>
      </c>
      <c r="X57" s="275">
        <v>33</v>
      </c>
      <c r="Y57" s="315">
        <f t="shared" si="15"/>
        <v>0.9096042683050275</v>
      </c>
      <c r="Z57" s="263" t="s">
        <v>288</v>
      </c>
      <c r="AA57" s="263" t="s">
        <v>364</v>
      </c>
      <c r="AB57" s="264">
        <v>13.375</v>
      </c>
      <c r="AC57" s="264">
        <v>4.3238864050701373</v>
      </c>
      <c r="AD57" s="263">
        <v>13.6871843338013</v>
      </c>
      <c r="AE57" s="264"/>
      <c r="AF57" s="264">
        <v>17.698886405070137</v>
      </c>
    </row>
    <row r="58" spans="1:32">
      <c r="A58" s="338">
        <v>55</v>
      </c>
      <c r="B58" s="317" t="s">
        <v>326</v>
      </c>
      <c r="C58" s="273" t="s">
        <v>974</v>
      </c>
      <c r="D58" s="273" t="s">
        <v>366</v>
      </c>
      <c r="E58" s="304">
        <f t="shared" si="20"/>
        <v>25.558327024364601</v>
      </c>
      <c r="F58" s="288">
        <v>25.558327024364601</v>
      </c>
      <c r="G58" s="292"/>
      <c r="H58" s="289">
        <v>2.25</v>
      </c>
      <c r="I58" s="288">
        <v>19.22</v>
      </c>
      <c r="J58" s="288"/>
      <c r="K58" s="288">
        <v>10</v>
      </c>
      <c r="L58" s="298">
        <f t="shared" si="21"/>
        <v>1.4085991360668304</v>
      </c>
      <c r="M58" s="298"/>
      <c r="N58" s="298">
        <f t="shared" si="24"/>
        <v>6.5460258349819625E-2</v>
      </c>
      <c r="O58" s="298">
        <f>I58*100/2059.7</f>
        <v>0.93314560372869848</v>
      </c>
      <c r="P58" s="298"/>
      <c r="Q58" s="298">
        <f>K58*100/489.55</f>
        <v>2.0426922684097639</v>
      </c>
      <c r="R58" s="303">
        <v>43</v>
      </c>
      <c r="S58" s="313">
        <f t="shared" si="23"/>
        <v>0.7042995680334152</v>
      </c>
      <c r="T58" s="335">
        <v>55</v>
      </c>
      <c r="U58" s="336">
        <f t="shared" si="13"/>
        <v>0.49135313147221665</v>
      </c>
      <c r="V58" s="282">
        <v>57</v>
      </c>
      <c r="W58" s="314">
        <f t="shared" si="14"/>
        <v>0.48144099962906972</v>
      </c>
      <c r="X58" s="275">
        <v>39</v>
      </c>
      <c r="Y58" s="315">
        <f t="shared" si="15"/>
        <v>0.74164954442585207</v>
      </c>
      <c r="Z58" s="263" t="s">
        <v>279</v>
      </c>
      <c r="AA58" s="263" t="s">
        <v>363</v>
      </c>
      <c r="AB58" s="264">
        <v>24.198684692382798</v>
      </c>
      <c r="AC58" s="264">
        <v>5.3928811232311995</v>
      </c>
      <c r="AD58" s="263">
        <v>17.071067810058601</v>
      </c>
      <c r="AE58" s="264">
        <v>30.124999523162799</v>
      </c>
      <c r="AF58" s="264">
        <v>59.716565338776796</v>
      </c>
    </row>
    <row r="59" spans="1:32">
      <c r="A59" s="338">
        <v>56</v>
      </c>
      <c r="B59" s="317" t="s">
        <v>266</v>
      </c>
      <c r="C59" s="273" t="s">
        <v>975</v>
      </c>
      <c r="D59" s="273" t="s">
        <v>364</v>
      </c>
      <c r="E59" s="304">
        <f t="shared" si="20"/>
        <v>17.065056753339185</v>
      </c>
      <c r="F59" s="288">
        <v>15.518922395289094</v>
      </c>
      <c r="G59" s="288">
        <f>'[1]darb.(a..ž) ''08'!D30</f>
        <v>1.546134358050091</v>
      </c>
      <c r="H59" s="289">
        <v>17</v>
      </c>
      <c r="I59" s="288"/>
      <c r="J59" s="288"/>
      <c r="K59" s="288"/>
      <c r="L59" s="298">
        <f t="shared" si="21"/>
        <v>0.85529622724732524</v>
      </c>
      <c r="M59" s="298">
        <f>G59*100/2726.9</f>
        <v>5.6699342038581936E-2</v>
      </c>
      <c r="N59" s="298">
        <f t="shared" si="24"/>
        <v>0.49458861864308162</v>
      </c>
      <c r="O59" s="298"/>
      <c r="P59" s="298"/>
      <c r="Q59" s="298"/>
      <c r="R59" s="303">
        <v>58</v>
      </c>
      <c r="S59" s="313">
        <f t="shared" si="23"/>
        <v>0.4559977846429536</v>
      </c>
      <c r="T59" s="335">
        <v>56</v>
      </c>
      <c r="U59" s="336">
        <f t="shared" si="13"/>
        <v>0.46886139597632964</v>
      </c>
      <c r="V59" s="282">
        <v>80</v>
      </c>
      <c r="W59" s="314">
        <f t="shared" si="14"/>
        <v>0.28131683758579779</v>
      </c>
      <c r="X59" s="275">
        <v>91</v>
      </c>
      <c r="Y59" s="315">
        <f t="shared" si="15"/>
        <v>0.23443069798816482</v>
      </c>
      <c r="Z59" s="263" t="s">
        <v>345</v>
      </c>
      <c r="AA59" s="263" t="s">
        <v>371</v>
      </c>
      <c r="AB59" s="264"/>
      <c r="AC59" s="264">
        <v>2.4651225313947212</v>
      </c>
      <c r="AD59" s="263">
        <v>7.8033008575439498</v>
      </c>
      <c r="AE59" s="264"/>
      <c r="AF59" s="264">
        <v>2.4651225313947212</v>
      </c>
    </row>
    <row r="60" spans="1:32">
      <c r="A60" s="338">
        <v>57</v>
      </c>
      <c r="B60" s="317" t="s">
        <v>645</v>
      </c>
      <c r="C60" s="273" t="s">
        <v>971</v>
      </c>
      <c r="D60" s="273" t="s">
        <v>370</v>
      </c>
      <c r="E60" s="304">
        <f t="shared" si="20"/>
        <v>19.901046752929702</v>
      </c>
      <c r="F60" s="288">
        <v>19.901046752929702</v>
      </c>
      <c r="G60" s="292"/>
      <c r="H60" s="289">
        <v>10.09</v>
      </c>
      <c r="I60" s="288">
        <v>32.695</v>
      </c>
      <c r="J60" s="288"/>
      <c r="K60" s="288"/>
      <c r="L60" s="298">
        <f t="shared" si="21"/>
        <v>1.0968087714144616</v>
      </c>
      <c r="M60" s="298"/>
      <c r="N60" s="298">
        <f t="shared" si="24"/>
        <v>0.29355289188874667</v>
      </c>
      <c r="O60" s="298">
        <f>I60*100/2059.7</f>
        <v>1.5873670922949945</v>
      </c>
      <c r="P60" s="298"/>
      <c r="Q60" s="298"/>
      <c r="R60" s="303">
        <v>50</v>
      </c>
      <c r="S60" s="313">
        <f t="shared" si="23"/>
        <v>0.54840438570723082</v>
      </c>
      <c r="T60" s="335">
        <v>57</v>
      </c>
      <c r="U60" s="336">
        <f t="shared" si="13"/>
        <v>0.46345388776773611</v>
      </c>
      <c r="V60" s="282">
        <v>43</v>
      </c>
      <c r="W60" s="314">
        <f t="shared" si="14"/>
        <v>0.59554575111964048</v>
      </c>
      <c r="X60" s="275">
        <v>59</v>
      </c>
      <c r="Y60" s="315">
        <f t="shared" si="15"/>
        <v>0.49628812593303379</v>
      </c>
      <c r="Z60" s="263"/>
      <c r="AA60" s="263"/>
      <c r="AB60" s="264"/>
      <c r="AC60" s="264"/>
      <c r="AD60" s="263"/>
      <c r="AE60" s="264"/>
      <c r="AF60" s="264"/>
    </row>
    <row r="61" spans="1:32">
      <c r="A61" s="338">
        <v>58</v>
      </c>
      <c r="B61" s="317" t="s">
        <v>271</v>
      </c>
      <c r="C61" s="273" t="s">
        <v>962</v>
      </c>
      <c r="D61" s="273" t="s">
        <v>360</v>
      </c>
      <c r="E61" s="304">
        <f t="shared" si="20"/>
        <v>18.10605106881853</v>
      </c>
      <c r="F61" s="288">
        <v>18.10605106881853</v>
      </c>
      <c r="G61" s="292"/>
      <c r="H61" s="289">
        <v>13.17</v>
      </c>
      <c r="I61" s="288">
        <v>8.5</v>
      </c>
      <c r="J61" s="288">
        <v>10</v>
      </c>
      <c r="K61" s="288"/>
      <c r="L61" s="298">
        <f t="shared" si="21"/>
        <v>0.99788095945429911</v>
      </c>
      <c r="M61" s="298"/>
      <c r="N61" s="298">
        <f t="shared" si="24"/>
        <v>0.38316071220761089</v>
      </c>
      <c r="O61" s="298">
        <f>I61*100/2059.7</f>
        <v>0.41268145846482501</v>
      </c>
      <c r="P61" s="298">
        <f>J61*100/1858.5</f>
        <v>0.53806833467850412</v>
      </c>
      <c r="Q61" s="298"/>
      <c r="R61" s="303">
        <v>52</v>
      </c>
      <c r="S61" s="313">
        <f t="shared" si="23"/>
        <v>0.49894047972714956</v>
      </c>
      <c r="T61" s="335">
        <v>58</v>
      </c>
      <c r="U61" s="336">
        <f t="shared" si="13"/>
        <v>0.46034722388730337</v>
      </c>
      <c r="V61" s="282">
        <v>60</v>
      </c>
      <c r="W61" s="314">
        <f t="shared" si="14"/>
        <v>0.4663582929610478</v>
      </c>
      <c r="X61" s="275">
        <v>68</v>
      </c>
      <c r="Y61" s="315">
        <f t="shared" si="15"/>
        <v>0.38863191080087317</v>
      </c>
      <c r="Z61" s="265"/>
      <c r="AA61" s="265"/>
      <c r="AB61" s="265"/>
      <c r="AC61" s="265"/>
      <c r="AD61" s="266"/>
      <c r="AE61" s="265"/>
      <c r="AF61" s="265"/>
    </row>
    <row r="62" spans="1:32">
      <c r="A62" s="338">
        <v>59</v>
      </c>
      <c r="B62" s="317" t="s">
        <v>301</v>
      </c>
      <c r="C62" s="273" t="s">
        <v>962</v>
      </c>
      <c r="D62" s="273" t="s">
        <v>362</v>
      </c>
      <c r="E62" s="304">
        <f t="shared" si="20"/>
        <v>5.7797781238700541</v>
      </c>
      <c r="F62" s="288">
        <v>2.6286890789310093</v>
      </c>
      <c r="G62" s="288">
        <f>'[1]darb.(a..ž) ''08'!D67</f>
        <v>3.1510890449390443</v>
      </c>
      <c r="H62" s="289">
        <v>35.29</v>
      </c>
      <c r="I62" s="288"/>
      <c r="J62" s="288">
        <v>27.16</v>
      </c>
      <c r="K62" s="288">
        <v>1.5</v>
      </c>
      <c r="L62" s="298">
        <f t="shared" si="21"/>
        <v>0.14487525580374269</v>
      </c>
      <c r="M62" s="298">
        <f>G62*100/2726.9</f>
        <v>0.11555572426341429</v>
      </c>
      <c r="N62" s="298">
        <f t="shared" si="24"/>
        <v>1.0267077854067264</v>
      </c>
      <c r="O62" s="298"/>
      <c r="P62" s="298">
        <f>J62*100/1858.5</f>
        <v>1.4613935969868173</v>
      </c>
      <c r="Q62" s="298">
        <f>K62*100/489.55</f>
        <v>0.30640384026146461</v>
      </c>
      <c r="R62" s="303">
        <v>84</v>
      </c>
      <c r="S62" s="313">
        <f t="shared" si="23"/>
        <v>0.13021549003357849</v>
      </c>
      <c r="T62" s="335">
        <v>59</v>
      </c>
      <c r="U62" s="336">
        <f t="shared" si="13"/>
        <v>0.42904625515796108</v>
      </c>
      <c r="V62" s="282">
        <v>50</v>
      </c>
      <c r="W62" s="314">
        <f t="shared" si="14"/>
        <v>0.54970647249214011</v>
      </c>
      <c r="X62" s="275">
        <v>58</v>
      </c>
      <c r="Y62" s="315">
        <f t="shared" si="15"/>
        <v>0.50915603378702745</v>
      </c>
      <c r="Z62" s="265"/>
      <c r="AA62" s="265"/>
      <c r="AB62" s="265"/>
      <c r="AC62" s="265"/>
      <c r="AD62" s="266"/>
      <c r="AE62" s="265"/>
      <c r="AF62" s="265"/>
    </row>
    <row r="63" spans="1:32">
      <c r="A63" s="338">
        <v>60</v>
      </c>
      <c r="B63" s="317" t="s">
        <v>289</v>
      </c>
      <c r="C63" s="273" t="s">
        <v>956</v>
      </c>
      <c r="D63" s="273" t="s">
        <v>360</v>
      </c>
      <c r="E63" s="304">
        <f t="shared" si="20"/>
        <v>17.46737146665857</v>
      </c>
      <c r="F63" s="288">
        <v>9.807008451678886</v>
      </c>
      <c r="G63" s="288">
        <f>'[1]darb.(a..ž) ''08'!D55</f>
        <v>7.6603630149796818</v>
      </c>
      <c r="H63" s="289">
        <v>15</v>
      </c>
      <c r="I63" s="288">
        <v>7.6669999999999998</v>
      </c>
      <c r="J63" s="288">
        <v>2.5</v>
      </c>
      <c r="K63" s="288"/>
      <c r="L63" s="298">
        <f t="shared" si="21"/>
        <v>0.54049483048190283</v>
      </c>
      <c r="M63" s="298">
        <f>G63*100/2726.9</f>
        <v>0.28091836939307208</v>
      </c>
      <c r="N63" s="298">
        <f t="shared" si="24"/>
        <v>0.43640172233213081</v>
      </c>
      <c r="O63" s="298">
        <f>I63*100/2059.7</f>
        <v>0.37223867553527212</v>
      </c>
      <c r="P63" s="298">
        <f>J63*100/1858.5</f>
        <v>0.13451708366962603</v>
      </c>
      <c r="Q63" s="298"/>
      <c r="R63" s="303">
        <v>56</v>
      </c>
      <c r="S63" s="313">
        <f t="shared" si="23"/>
        <v>0.41070659993748748</v>
      </c>
      <c r="T63" s="335">
        <v>60</v>
      </c>
      <c r="U63" s="336">
        <f t="shared" si="13"/>
        <v>0.41927164073570194</v>
      </c>
      <c r="V63" s="282">
        <v>73</v>
      </c>
      <c r="W63" s="314">
        <f t="shared" si="14"/>
        <v>0.35291413628240081</v>
      </c>
      <c r="X63" s="275">
        <v>81</v>
      </c>
      <c r="Y63" s="315">
        <f t="shared" si="15"/>
        <v>0.29409511356866735</v>
      </c>
      <c r="Z63" s="265"/>
      <c r="AA63" s="265"/>
      <c r="AB63" s="265"/>
      <c r="AC63" s="265"/>
      <c r="AD63" s="266"/>
      <c r="AE63" s="265"/>
      <c r="AF63" s="265"/>
    </row>
    <row r="64" spans="1:32">
      <c r="A64" s="338">
        <v>61</v>
      </c>
      <c r="B64" s="317" t="s">
        <v>984</v>
      </c>
      <c r="C64" s="273" t="s">
        <v>956</v>
      </c>
      <c r="D64" s="273" t="s">
        <v>365</v>
      </c>
      <c r="E64" s="304">
        <f t="shared" si="20"/>
        <v>16.464274513839054</v>
      </c>
      <c r="F64" s="288">
        <v>15.069392429946037</v>
      </c>
      <c r="G64" s="288">
        <f>'[1]darb.(a..ž) ''08'!D13</f>
        <v>1.3948820838930167</v>
      </c>
      <c r="H64" s="289">
        <v>12.28</v>
      </c>
      <c r="I64" s="288">
        <v>7.3339999999999996</v>
      </c>
      <c r="J64" s="288">
        <v>4.1669999999999998</v>
      </c>
      <c r="K64" s="288">
        <v>1</v>
      </c>
      <c r="L64" s="298">
        <f t="shared" si="21"/>
        <v>0.83052122846846355</v>
      </c>
      <c r="M64" s="298">
        <f>G64*100/2726.9</f>
        <v>5.1152667273938045E-2</v>
      </c>
      <c r="N64" s="298">
        <f t="shared" si="24"/>
        <v>0.35726754334923777</v>
      </c>
      <c r="O64" s="298">
        <f>I64*100/2059.7</f>
        <v>0.35607127251541487</v>
      </c>
      <c r="P64" s="298">
        <f>J64*100/1858.5</f>
        <v>0.22421307506053267</v>
      </c>
      <c r="Q64" s="298">
        <f>K64*100/489.55</f>
        <v>0.2042692268409764</v>
      </c>
      <c r="R64" s="303">
        <v>59</v>
      </c>
      <c r="S64" s="313">
        <f t="shared" si="23"/>
        <v>0.44083694787120081</v>
      </c>
      <c r="T64" s="335">
        <v>61</v>
      </c>
      <c r="U64" s="336">
        <f t="shared" si="13"/>
        <v>0.41298047969721313</v>
      </c>
      <c r="V64" s="282">
        <v>71</v>
      </c>
      <c r="W64" s="314">
        <f t="shared" si="14"/>
        <v>0.36384515733351741</v>
      </c>
      <c r="X64" s="275">
        <v>73</v>
      </c>
      <c r="Y64" s="315">
        <f t="shared" si="15"/>
        <v>0.33724916891809387</v>
      </c>
      <c r="Z64" s="265"/>
      <c r="AA64" s="265"/>
      <c r="AB64" s="265"/>
      <c r="AC64" s="265"/>
      <c r="AD64" s="266"/>
      <c r="AE64" s="265"/>
      <c r="AF64" s="265"/>
    </row>
    <row r="65" spans="1:32">
      <c r="A65" s="338">
        <v>62</v>
      </c>
      <c r="B65" s="317" t="s">
        <v>272</v>
      </c>
      <c r="C65" s="273" t="s">
        <v>982</v>
      </c>
      <c r="D65" s="273" t="s">
        <v>364</v>
      </c>
      <c r="E65" s="304">
        <f t="shared" si="20"/>
        <v>18.078565596090215</v>
      </c>
      <c r="F65" s="288">
        <v>14.403384088600372</v>
      </c>
      <c r="G65" s="288">
        <f>'[1]darb.(a..ž) ''08'!D65</f>
        <v>3.6751815074898406</v>
      </c>
      <c r="H65" s="289">
        <v>10.61</v>
      </c>
      <c r="I65" s="288">
        <v>1</v>
      </c>
      <c r="J65" s="288"/>
      <c r="K65" s="288"/>
      <c r="L65" s="298">
        <f t="shared" si="21"/>
        <v>0.79381543104524077</v>
      </c>
      <c r="M65" s="298">
        <f>G65*100/2726.9</f>
        <v>0.13477507453481391</v>
      </c>
      <c r="N65" s="298">
        <f t="shared" si="24"/>
        <v>0.30868148492959385</v>
      </c>
      <c r="O65" s="298">
        <f>I65*100/2059.7</f>
        <v>4.8550759819391179E-2</v>
      </c>
      <c r="P65" s="298"/>
      <c r="Q65" s="298"/>
      <c r="R65" s="303">
        <v>53</v>
      </c>
      <c r="S65" s="313">
        <f t="shared" si="23"/>
        <v>0.46429525279002737</v>
      </c>
      <c r="T65" s="335">
        <v>62</v>
      </c>
      <c r="U65" s="336">
        <f t="shared" si="13"/>
        <v>0.41242399683654951</v>
      </c>
      <c r="V65" s="282">
        <v>83</v>
      </c>
      <c r="W65" s="314">
        <f t="shared" si="14"/>
        <v>0.25716455006580796</v>
      </c>
      <c r="X65" s="275">
        <v>96</v>
      </c>
      <c r="Y65" s="315">
        <f t="shared" si="15"/>
        <v>0.21430379172150663</v>
      </c>
      <c r="Z65" s="265"/>
      <c r="AA65" s="265"/>
      <c r="AB65" s="265"/>
      <c r="AC65" s="265"/>
      <c r="AD65" s="266"/>
      <c r="AE65" s="265"/>
      <c r="AF65" s="265"/>
    </row>
    <row r="66" spans="1:32">
      <c r="A66" s="338">
        <v>63</v>
      </c>
      <c r="B66" s="317" t="s">
        <v>270</v>
      </c>
      <c r="C66" s="273" t="s">
        <v>975</v>
      </c>
      <c r="D66" s="273" t="s">
        <v>360</v>
      </c>
      <c r="E66" s="304">
        <f t="shared" si="20"/>
        <v>17.579538311028678</v>
      </c>
      <c r="F66" s="288">
        <v>17.579538311028678</v>
      </c>
      <c r="G66" s="288"/>
      <c r="H66" s="289">
        <v>7.17</v>
      </c>
      <c r="I66" s="288">
        <v>8.5</v>
      </c>
      <c r="J66" s="288">
        <v>2.5</v>
      </c>
      <c r="K66" s="288"/>
      <c r="L66" s="298">
        <f t="shared" si="21"/>
        <v>0.96886319882215977</v>
      </c>
      <c r="M66" s="298"/>
      <c r="N66" s="298">
        <f t="shared" si="24"/>
        <v>0.20860002327475854</v>
      </c>
      <c r="O66" s="298">
        <f>I66*100/2059.7</f>
        <v>0.41268145846482501</v>
      </c>
      <c r="P66" s="298">
        <f>J66*100/1858.5</f>
        <v>0.13451708366962603</v>
      </c>
      <c r="Q66" s="298"/>
      <c r="R66" s="303">
        <v>55</v>
      </c>
      <c r="S66" s="313">
        <f t="shared" si="23"/>
        <v>0.48443159941107988</v>
      </c>
      <c r="T66" s="335">
        <v>63</v>
      </c>
      <c r="U66" s="336">
        <f t="shared" si="13"/>
        <v>0.3924877406989728</v>
      </c>
      <c r="V66" s="282">
        <v>76</v>
      </c>
      <c r="W66" s="314">
        <f t="shared" si="14"/>
        <v>0.34493235284627388</v>
      </c>
      <c r="X66" s="275">
        <v>85</v>
      </c>
      <c r="Y66" s="315">
        <f t="shared" si="15"/>
        <v>0.28744362737189494</v>
      </c>
      <c r="Z66" s="265"/>
      <c r="AA66" s="265"/>
      <c r="AB66" s="265"/>
      <c r="AC66" s="265"/>
      <c r="AD66" s="266"/>
      <c r="AE66" s="265"/>
      <c r="AF66" s="265"/>
    </row>
    <row r="67" spans="1:32">
      <c r="A67" s="338">
        <v>64</v>
      </c>
      <c r="B67" s="317" t="s">
        <v>373</v>
      </c>
      <c r="C67" s="273" t="s">
        <v>954</v>
      </c>
      <c r="D67" s="273" t="s">
        <v>359</v>
      </c>
      <c r="E67" s="304">
        <f t="shared" si="20"/>
        <v>28.670033496502381</v>
      </c>
      <c r="F67" s="288">
        <v>2.3693074665430172</v>
      </c>
      <c r="G67" s="288">
        <f>'[1]darb.(a..ž) ''08'!D69</f>
        <v>26.300726029959364</v>
      </c>
      <c r="H67" s="289">
        <v>2.5</v>
      </c>
      <c r="I67" s="288">
        <v>25</v>
      </c>
      <c r="J67" s="288">
        <v>8.5</v>
      </c>
      <c r="K67" s="288">
        <v>6.5</v>
      </c>
      <c r="L67" s="298">
        <f t="shared" si="21"/>
        <v>0.13057992595789453</v>
      </c>
      <c r="M67" s="298">
        <f>G67*100/2726.9</f>
        <v>0.96449176830684524</v>
      </c>
      <c r="N67" s="298">
        <f t="shared" si="24"/>
        <v>7.2733620388688469E-2</v>
      </c>
      <c r="O67" s="298">
        <f>I67*100/2059.7</f>
        <v>1.2137689954847795</v>
      </c>
      <c r="P67" s="298">
        <f>J67*100/1858.5</f>
        <v>0.45735808447672854</v>
      </c>
      <c r="Q67" s="298">
        <f>K67*100/489.55</f>
        <v>1.3277499744663466</v>
      </c>
      <c r="R67" s="303">
        <v>35</v>
      </c>
      <c r="S67" s="313">
        <f t="shared" si="23"/>
        <v>0.54753584713236991</v>
      </c>
      <c r="T67" s="335">
        <v>64</v>
      </c>
      <c r="U67" s="336">
        <f t="shared" si="13"/>
        <v>0.38926843821780938</v>
      </c>
      <c r="V67" s="282">
        <v>48</v>
      </c>
      <c r="W67" s="314">
        <f t="shared" si="14"/>
        <v>0.56778647892298717</v>
      </c>
      <c r="X67" s="275">
        <v>43</v>
      </c>
      <c r="Y67" s="315">
        <f t="shared" si="15"/>
        <v>0.69444706151354707</v>
      </c>
      <c r="Z67" s="265"/>
      <c r="AA67" s="265"/>
      <c r="AB67" s="265"/>
      <c r="AC67" s="265"/>
      <c r="AD67" s="266"/>
      <c r="AE67" s="265"/>
      <c r="AF67" s="265"/>
    </row>
    <row r="68" spans="1:32">
      <c r="A68" s="338">
        <v>65</v>
      </c>
      <c r="B68" s="317" t="s">
        <v>354</v>
      </c>
      <c r="C68" s="273" t="s">
        <v>975</v>
      </c>
      <c r="D68" s="273" t="s">
        <v>363</v>
      </c>
      <c r="E68" s="304">
        <f t="shared" si="20"/>
        <v>28.224999904632568</v>
      </c>
      <c r="F68" s="288">
        <v>3.2249999046325701</v>
      </c>
      <c r="G68" s="288">
        <f>'[1]darb.(a..ž) ''08'!D42</f>
        <v>25</v>
      </c>
      <c r="H68" s="289">
        <v>2.5</v>
      </c>
      <c r="I68" s="288"/>
      <c r="J68" s="288"/>
      <c r="K68" s="288"/>
      <c r="L68" s="298">
        <f t="shared" si="21"/>
        <v>0.17773980570600292</v>
      </c>
      <c r="M68" s="298">
        <f>G68*100/2726.9</f>
        <v>0.91679196156808096</v>
      </c>
      <c r="N68" s="298">
        <f t="shared" si="24"/>
        <v>7.2733620388688469E-2</v>
      </c>
      <c r="O68" s="298"/>
      <c r="P68" s="298"/>
      <c r="Q68" s="298"/>
      <c r="R68" s="303">
        <v>37</v>
      </c>
      <c r="S68" s="313">
        <f t="shared" si="23"/>
        <v>0.54726588363704198</v>
      </c>
      <c r="T68" s="335">
        <v>65</v>
      </c>
      <c r="U68" s="336">
        <f t="shared" ref="U68:U99" si="25">SUM(L68:N68)/3</f>
        <v>0.3890884625542575</v>
      </c>
      <c r="V68" s="282">
        <v>86</v>
      </c>
      <c r="W68" s="314">
        <f t="shared" ref="W68:W99" si="26">(L68+M68+N68+O68+P68)/5</f>
        <v>0.23345307753255451</v>
      </c>
      <c r="X68" s="275">
        <v>101</v>
      </c>
      <c r="Y68" s="315">
        <f t="shared" ref="Y68:Y99" si="27">SUM(L68:Q68)/6</f>
        <v>0.19454423127712875</v>
      </c>
      <c r="Z68" s="265"/>
      <c r="AA68" s="265"/>
      <c r="AB68" s="265"/>
      <c r="AC68" s="265"/>
      <c r="AD68" s="266"/>
      <c r="AE68" s="265"/>
      <c r="AF68" s="265"/>
    </row>
    <row r="69" spans="1:32">
      <c r="A69" s="338">
        <v>66</v>
      </c>
      <c r="B69" s="317" t="s">
        <v>390</v>
      </c>
      <c r="C69" s="273" t="s">
        <v>974</v>
      </c>
      <c r="D69" s="273" t="s">
        <v>359</v>
      </c>
      <c r="E69" s="304">
        <f t="shared" si="20"/>
        <v>12.383207321166999</v>
      </c>
      <c r="F69" s="288">
        <v>12.383207321166999</v>
      </c>
      <c r="G69" s="292"/>
      <c r="H69" s="289">
        <v>16.55</v>
      </c>
      <c r="I69" s="288"/>
      <c r="J69" s="288"/>
      <c r="K69" s="288">
        <v>1</v>
      </c>
      <c r="L69" s="298">
        <f t="shared" si="21"/>
        <v>0.68247718709068861</v>
      </c>
      <c r="M69" s="298"/>
      <c r="N69" s="298">
        <f t="shared" si="24"/>
        <v>0.48149656697311766</v>
      </c>
      <c r="O69" s="298"/>
      <c r="P69" s="298"/>
      <c r="Q69" s="298">
        <f>K69*100/489.55</f>
        <v>0.2042692268409764</v>
      </c>
      <c r="R69" s="303">
        <v>69</v>
      </c>
      <c r="S69" s="313">
        <f t="shared" si="23"/>
        <v>0.3412385935453443</v>
      </c>
      <c r="T69" s="335">
        <v>66</v>
      </c>
      <c r="U69" s="336">
        <f t="shared" si="25"/>
        <v>0.38799125135460205</v>
      </c>
      <c r="V69" s="282">
        <v>87</v>
      </c>
      <c r="W69" s="314">
        <f t="shared" si="26"/>
        <v>0.23279475081276124</v>
      </c>
      <c r="X69" s="275">
        <v>92</v>
      </c>
      <c r="Y69" s="315">
        <f t="shared" si="27"/>
        <v>0.22804049681746377</v>
      </c>
      <c r="Z69" s="265"/>
      <c r="AA69" s="265"/>
      <c r="AB69" s="265"/>
      <c r="AC69" s="265"/>
      <c r="AD69" s="266"/>
      <c r="AE69" s="265"/>
      <c r="AF69" s="265"/>
    </row>
    <row r="70" spans="1:32">
      <c r="A70" s="338">
        <v>67</v>
      </c>
      <c r="B70" s="317" t="s">
        <v>347</v>
      </c>
      <c r="C70" s="273" t="s">
        <v>962</v>
      </c>
      <c r="D70" s="273" t="s">
        <v>359</v>
      </c>
      <c r="E70" s="304">
        <f t="shared" si="20"/>
        <v>28.670033496502381</v>
      </c>
      <c r="F70" s="288">
        <v>2.3693074665430172</v>
      </c>
      <c r="G70" s="288">
        <f>'[1]darb.(a..ž) ''08'!D68</f>
        <v>26.300726029959364</v>
      </c>
      <c r="H70" s="289"/>
      <c r="I70" s="288">
        <v>20</v>
      </c>
      <c r="J70" s="288">
        <v>2.5</v>
      </c>
      <c r="K70" s="288">
        <v>6.5</v>
      </c>
      <c r="L70" s="298">
        <f t="shared" si="21"/>
        <v>0.13057992595789453</v>
      </c>
      <c r="M70" s="298">
        <f>G70*100/2726.9</f>
        <v>0.96449176830684524</v>
      </c>
      <c r="N70" s="298"/>
      <c r="O70" s="298">
        <f>I70*100/2059.7</f>
        <v>0.97101519638782352</v>
      </c>
      <c r="P70" s="298">
        <f>J70*100/1858.5</f>
        <v>0.13451708366962603</v>
      </c>
      <c r="Q70" s="298">
        <f>K70*100/489.55</f>
        <v>1.3277499744663466</v>
      </c>
      <c r="R70" s="303">
        <v>36</v>
      </c>
      <c r="S70" s="313">
        <f t="shared" si="23"/>
        <v>0.54753584713236991</v>
      </c>
      <c r="T70" s="335">
        <v>67</v>
      </c>
      <c r="U70" s="336">
        <f t="shared" si="25"/>
        <v>0.36502389808824659</v>
      </c>
      <c r="V70" s="282">
        <v>62</v>
      </c>
      <c r="W70" s="314">
        <f t="shared" si="26"/>
        <v>0.44012079486443795</v>
      </c>
      <c r="X70" s="275">
        <v>51</v>
      </c>
      <c r="Y70" s="315">
        <f t="shared" si="27"/>
        <v>0.58805899146475604</v>
      </c>
      <c r="Z70" s="265"/>
      <c r="AA70" s="265"/>
      <c r="AB70" s="265"/>
      <c r="AC70" s="265"/>
      <c r="AD70" s="266"/>
      <c r="AE70" s="265"/>
      <c r="AF70" s="265"/>
    </row>
    <row r="71" spans="1:32">
      <c r="A71" s="338">
        <v>68</v>
      </c>
      <c r="B71" s="317" t="s">
        <v>353</v>
      </c>
      <c r="C71" s="273" t="s">
        <v>962</v>
      </c>
      <c r="D71" s="273" t="s">
        <v>366</v>
      </c>
      <c r="E71" s="304">
        <f t="shared" si="20"/>
        <v>27.689769203198058</v>
      </c>
      <c r="F71" s="288">
        <v>3.4897692031980592</v>
      </c>
      <c r="G71" s="288">
        <f>'[1]darb.(a..ž) ''08'!D50</f>
        <v>24.2</v>
      </c>
      <c r="H71" s="289"/>
      <c r="I71" s="288"/>
      <c r="J71" s="288"/>
      <c r="K71" s="288">
        <v>5</v>
      </c>
      <c r="L71" s="298">
        <f t="shared" si="21"/>
        <v>0.19233206774493974</v>
      </c>
      <c r="M71" s="298">
        <f>G71*100/2726.9</f>
        <v>0.88745461879790233</v>
      </c>
      <c r="N71" s="298"/>
      <c r="O71" s="298"/>
      <c r="P71" s="298"/>
      <c r="Q71" s="298">
        <f>K71*100/489.55</f>
        <v>1.021346134204882</v>
      </c>
      <c r="R71" s="303">
        <v>40</v>
      </c>
      <c r="S71" s="313">
        <f t="shared" si="23"/>
        <v>0.53989334327142102</v>
      </c>
      <c r="T71" s="335">
        <v>68</v>
      </c>
      <c r="U71" s="336">
        <f t="shared" si="25"/>
        <v>0.3599288955142807</v>
      </c>
      <c r="V71" s="282">
        <v>90</v>
      </c>
      <c r="W71" s="314">
        <f t="shared" si="26"/>
        <v>0.21595733730856842</v>
      </c>
      <c r="X71" s="275">
        <v>71</v>
      </c>
      <c r="Y71" s="315">
        <f t="shared" si="27"/>
        <v>0.35018880345795395</v>
      </c>
      <c r="Z71" s="265"/>
      <c r="AA71" s="265"/>
      <c r="AB71" s="265"/>
      <c r="AC71" s="265"/>
      <c r="AD71" s="266"/>
      <c r="AE71" s="265"/>
      <c r="AF71" s="265"/>
    </row>
    <row r="72" spans="1:32">
      <c r="A72" s="338">
        <v>69</v>
      </c>
      <c r="B72" s="317" t="s">
        <v>264</v>
      </c>
      <c r="C72" s="273" t="s">
        <v>975</v>
      </c>
      <c r="D72" s="273" t="s">
        <v>360</v>
      </c>
      <c r="E72" s="304">
        <f t="shared" si="20"/>
        <v>16</v>
      </c>
      <c r="F72" s="288">
        <v>16</v>
      </c>
      <c r="G72" s="292"/>
      <c r="H72" s="289">
        <v>5.5</v>
      </c>
      <c r="I72" s="288"/>
      <c r="J72" s="288"/>
      <c r="K72" s="288"/>
      <c r="L72" s="298">
        <f t="shared" si="21"/>
        <v>0.88180991485023008</v>
      </c>
      <c r="M72" s="298"/>
      <c r="N72" s="298">
        <f>H72*100/3437.2</f>
        <v>0.16001396485511463</v>
      </c>
      <c r="O72" s="298"/>
      <c r="P72" s="298"/>
      <c r="Q72" s="298"/>
      <c r="R72" s="303">
        <v>60</v>
      </c>
      <c r="S72" s="313">
        <f t="shared" si="23"/>
        <v>0.44090495742511504</v>
      </c>
      <c r="T72" s="335">
        <v>69</v>
      </c>
      <c r="U72" s="336">
        <f t="shared" si="25"/>
        <v>0.34727462656844826</v>
      </c>
      <c r="V72" s="282">
        <v>92</v>
      </c>
      <c r="W72" s="314">
        <f t="shared" si="26"/>
        <v>0.20836477594106895</v>
      </c>
      <c r="X72" s="275">
        <v>105</v>
      </c>
      <c r="Y72" s="315">
        <f t="shared" si="27"/>
        <v>0.17363731328422413</v>
      </c>
      <c r="Z72" s="265"/>
      <c r="AA72" s="265"/>
      <c r="AB72" s="265"/>
      <c r="AC72" s="265"/>
      <c r="AD72" s="266"/>
      <c r="AE72" s="265"/>
      <c r="AF72" s="265"/>
    </row>
    <row r="73" spans="1:32">
      <c r="A73" s="338">
        <v>70</v>
      </c>
      <c r="B73" s="317" t="s">
        <v>348</v>
      </c>
      <c r="C73" s="273" t="s">
        <v>968</v>
      </c>
      <c r="D73" s="273" t="s">
        <v>364</v>
      </c>
      <c r="E73" s="304">
        <f t="shared" si="20"/>
        <v>15.739885240277921</v>
      </c>
      <c r="F73" s="288">
        <v>0.66340606050474304</v>
      </c>
      <c r="G73" s="288">
        <f>'[1]darb.(a..ž) ''08'!D92</f>
        <v>15.076479179773179</v>
      </c>
      <c r="H73" s="289">
        <v>15</v>
      </c>
      <c r="I73" s="288">
        <v>3</v>
      </c>
      <c r="J73" s="288">
        <v>12.5</v>
      </c>
      <c r="K73" s="288"/>
      <c r="L73" s="298">
        <f t="shared" si="21"/>
        <v>3.6562377607800879E-2</v>
      </c>
      <c r="M73" s="298">
        <f t="shared" ref="M73:M78" si="28">G73*100/2726.9</f>
        <v>0.5528797968305833</v>
      </c>
      <c r="N73" s="298">
        <f>H73*100/3437.2</f>
        <v>0.43640172233213081</v>
      </c>
      <c r="O73" s="298">
        <f>I73*100/2059.7</f>
        <v>0.14565227945817352</v>
      </c>
      <c r="P73" s="298">
        <f>J73*100/1858.5</f>
        <v>0.67258541834813024</v>
      </c>
      <c r="Q73" s="298"/>
      <c r="R73" s="303">
        <v>61</v>
      </c>
      <c r="S73" s="313">
        <f t="shared" si="23"/>
        <v>0.2947210872191921</v>
      </c>
      <c r="T73" s="335">
        <v>70</v>
      </c>
      <c r="U73" s="336">
        <f t="shared" si="25"/>
        <v>0.34194796559017165</v>
      </c>
      <c r="V73" s="282">
        <v>70</v>
      </c>
      <c r="W73" s="314">
        <f t="shared" si="26"/>
        <v>0.36881631891536382</v>
      </c>
      <c r="X73" s="275">
        <v>78</v>
      </c>
      <c r="Y73" s="315">
        <f t="shared" si="27"/>
        <v>0.30734693242946981</v>
      </c>
      <c r="Z73" s="265"/>
      <c r="AA73" s="265"/>
      <c r="AB73" s="265"/>
      <c r="AC73" s="265"/>
      <c r="AD73" s="266"/>
      <c r="AE73" s="265"/>
      <c r="AF73" s="265"/>
    </row>
    <row r="74" spans="1:32">
      <c r="A74" s="338">
        <v>71</v>
      </c>
      <c r="B74" s="318" t="s">
        <v>267</v>
      </c>
      <c r="C74" s="273" t="s">
        <v>975</v>
      </c>
      <c r="D74" s="273" t="s">
        <v>364</v>
      </c>
      <c r="E74" s="304">
        <f t="shared" si="20"/>
        <v>19.316906672130077</v>
      </c>
      <c r="F74" s="288">
        <v>14.856906672130078</v>
      </c>
      <c r="G74" s="288">
        <f>'[1]darb.(a..ž) ''08'!D23</f>
        <v>4.46</v>
      </c>
      <c r="H74" s="289"/>
      <c r="I74" s="288"/>
      <c r="J74" s="288"/>
      <c r="K74" s="288"/>
      <c r="L74" s="298">
        <f t="shared" si="21"/>
        <v>0.81881047546805241</v>
      </c>
      <c r="M74" s="298">
        <f t="shared" si="28"/>
        <v>0.16355568594374564</v>
      </c>
      <c r="N74" s="298"/>
      <c r="O74" s="298"/>
      <c r="P74" s="298"/>
      <c r="Q74" s="298"/>
      <c r="R74" s="303">
        <v>51</v>
      </c>
      <c r="S74" s="313">
        <f t="shared" si="23"/>
        <v>0.491183080705899</v>
      </c>
      <c r="T74" s="335">
        <v>71</v>
      </c>
      <c r="U74" s="336">
        <f t="shared" si="25"/>
        <v>0.32745538713726602</v>
      </c>
      <c r="V74" s="282">
        <v>95</v>
      </c>
      <c r="W74" s="314">
        <f t="shared" si="26"/>
        <v>0.19647323228235961</v>
      </c>
      <c r="X74" s="275">
        <v>109</v>
      </c>
      <c r="Y74" s="315">
        <f t="shared" si="27"/>
        <v>0.16372769356863301</v>
      </c>
      <c r="Z74" s="265"/>
      <c r="AA74" s="265"/>
      <c r="AB74" s="265"/>
      <c r="AC74" s="265"/>
      <c r="AD74" s="266"/>
      <c r="AE74" s="265"/>
      <c r="AF74" s="265"/>
    </row>
    <row r="75" spans="1:32">
      <c r="A75" s="338">
        <v>72</v>
      </c>
      <c r="B75" s="317" t="s">
        <v>967</v>
      </c>
      <c r="C75" s="273" t="s">
        <v>968</v>
      </c>
      <c r="D75" s="273" t="s">
        <v>364</v>
      </c>
      <c r="E75" s="304">
        <f t="shared" si="20"/>
        <v>4.5459711288320612</v>
      </c>
      <c r="F75" s="288"/>
      <c r="G75" s="288">
        <f>'[1]darb.(a..ž) ''08'!D54</f>
        <v>4.5459711288320612</v>
      </c>
      <c r="H75" s="289">
        <v>27.77</v>
      </c>
      <c r="I75" s="288">
        <v>22.035</v>
      </c>
      <c r="J75" s="288">
        <v>1.25</v>
      </c>
      <c r="K75" s="288">
        <v>1.75</v>
      </c>
      <c r="L75" s="298"/>
      <c r="M75" s="298">
        <f t="shared" si="28"/>
        <v>0.16670839153735234</v>
      </c>
      <c r="N75" s="298">
        <f t="shared" ref="N75:N85" si="29">H75*100/3437.2</f>
        <v>0.80792505527755154</v>
      </c>
      <c r="O75" s="298">
        <f>I75*100/2059.7</f>
        <v>1.0698159926202846</v>
      </c>
      <c r="P75" s="298">
        <f>J75*100/1858.5</f>
        <v>6.7258541834813015E-2</v>
      </c>
      <c r="Q75" s="298">
        <f>K75*100/489.55</f>
        <v>0.35747114697170873</v>
      </c>
      <c r="R75" s="303">
        <v>89</v>
      </c>
      <c r="S75" s="313">
        <f t="shared" si="23"/>
        <v>8.335419576867617E-2</v>
      </c>
      <c r="T75" s="335">
        <v>72</v>
      </c>
      <c r="U75" s="336">
        <f t="shared" si="25"/>
        <v>0.32487781560496792</v>
      </c>
      <c r="V75" s="282">
        <v>63</v>
      </c>
      <c r="W75" s="314">
        <f t="shared" si="26"/>
        <v>0.42234159625400025</v>
      </c>
      <c r="X75" s="275">
        <v>66</v>
      </c>
      <c r="Y75" s="315">
        <f t="shared" si="27"/>
        <v>0.41152985470695169</v>
      </c>
      <c r="Z75" s="265"/>
      <c r="AA75" s="265"/>
      <c r="AB75" s="265"/>
      <c r="AC75" s="265"/>
      <c r="AD75" s="266"/>
      <c r="AE75" s="265"/>
      <c r="AF75" s="265"/>
    </row>
    <row r="76" spans="1:32">
      <c r="A76" s="338">
        <v>73</v>
      </c>
      <c r="B76" s="317" t="s">
        <v>960</v>
      </c>
      <c r="C76" s="273" t="s">
        <v>954</v>
      </c>
      <c r="D76" s="273" t="s">
        <v>364</v>
      </c>
      <c r="E76" s="304">
        <f t="shared" si="20"/>
        <v>13.69</v>
      </c>
      <c r="F76" s="288"/>
      <c r="G76" s="291">
        <f>'[1]darb.(a..ž) ''08'!D86</f>
        <v>13.69</v>
      </c>
      <c r="H76" s="289">
        <v>15</v>
      </c>
      <c r="I76" s="288">
        <v>87.68</v>
      </c>
      <c r="J76" s="288">
        <v>12.5</v>
      </c>
      <c r="K76" s="288">
        <v>11</v>
      </c>
      <c r="L76" s="298"/>
      <c r="M76" s="298">
        <f t="shared" si="28"/>
        <v>0.50203527815468107</v>
      </c>
      <c r="N76" s="298">
        <f t="shared" si="29"/>
        <v>0.43640172233213081</v>
      </c>
      <c r="O76" s="298">
        <f>I76*100/2059.7</f>
        <v>4.2569306209642184</v>
      </c>
      <c r="P76" s="298">
        <f>J76*100/1858.5</f>
        <v>0.67258541834813024</v>
      </c>
      <c r="Q76" s="298">
        <f>K76*100/489.55</f>
        <v>2.2469614952507406</v>
      </c>
      <c r="R76" s="303">
        <v>66</v>
      </c>
      <c r="S76" s="313">
        <f t="shared" si="23"/>
        <v>0.25101763907734054</v>
      </c>
      <c r="T76" s="335">
        <v>73</v>
      </c>
      <c r="U76" s="336">
        <f t="shared" si="25"/>
        <v>0.31281233349560394</v>
      </c>
      <c r="V76" s="282">
        <v>26</v>
      </c>
      <c r="W76" s="314">
        <f t="shared" si="26"/>
        <v>1.1735906079598322</v>
      </c>
      <c r="X76" s="275">
        <v>21</v>
      </c>
      <c r="Y76" s="315">
        <f t="shared" si="27"/>
        <v>1.3524857558416503</v>
      </c>
      <c r="Z76" s="265"/>
      <c r="AA76" s="265"/>
      <c r="AB76" s="265"/>
      <c r="AC76" s="265"/>
      <c r="AD76" s="266"/>
      <c r="AE76" s="265"/>
      <c r="AF76" s="265"/>
    </row>
    <row r="77" spans="1:32">
      <c r="A77" s="338">
        <v>74</v>
      </c>
      <c r="B77" s="317" t="s">
        <v>972</v>
      </c>
      <c r="C77" s="273" t="s">
        <v>962</v>
      </c>
      <c r="D77" s="273" t="s">
        <v>362</v>
      </c>
      <c r="E77" s="304">
        <f t="shared" si="20"/>
        <v>0.52518150748984072</v>
      </c>
      <c r="F77" s="288"/>
      <c r="G77" s="288">
        <f>'[1]darb.(a..ž) ''08'!D32</f>
        <v>0.52518150748984072</v>
      </c>
      <c r="H77" s="289">
        <v>31.4</v>
      </c>
      <c r="I77" s="288">
        <v>9</v>
      </c>
      <c r="J77" s="288">
        <v>17.98</v>
      </c>
      <c r="K77" s="288">
        <v>2.5</v>
      </c>
      <c r="L77" s="298"/>
      <c r="M77" s="298">
        <f t="shared" si="28"/>
        <v>1.9259287377235715E-2</v>
      </c>
      <c r="N77" s="298">
        <f t="shared" si="29"/>
        <v>0.91353427208192717</v>
      </c>
      <c r="O77" s="298">
        <f>I77*100/2059.7</f>
        <v>0.4369568383745206</v>
      </c>
      <c r="P77" s="298">
        <f>J77*100/1858.5</f>
        <v>0.96744686575195049</v>
      </c>
      <c r="Q77" s="298">
        <f>K77*100/489.55</f>
        <v>0.51067306710244098</v>
      </c>
      <c r="R77" s="303">
        <v>136</v>
      </c>
      <c r="S77" s="313">
        <f t="shared" si="23"/>
        <v>9.6296436886178574E-3</v>
      </c>
      <c r="T77" s="335">
        <v>74</v>
      </c>
      <c r="U77" s="336">
        <f t="shared" si="25"/>
        <v>0.31093118648638762</v>
      </c>
      <c r="V77" s="282">
        <v>59</v>
      </c>
      <c r="W77" s="314">
        <f t="shared" si="26"/>
        <v>0.46743945271712678</v>
      </c>
      <c r="X77" s="275">
        <v>62</v>
      </c>
      <c r="Y77" s="315">
        <f t="shared" si="27"/>
        <v>0.47464505511467919</v>
      </c>
      <c r="Z77" s="265"/>
      <c r="AA77" s="265"/>
      <c r="AB77" s="265"/>
      <c r="AC77" s="265"/>
      <c r="AD77" s="266"/>
      <c r="AE77" s="265"/>
      <c r="AF77" s="265"/>
    </row>
    <row r="78" spans="1:32">
      <c r="A78" s="338">
        <v>75</v>
      </c>
      <c r="B78" s="317" t="s">
        <v>653</v>
      </c>
      <c r="C78" s="273" t="s">
        <v>956</v>
      </c>
      <c r="D78" s="273" t="s">
        <v>360</v>
      </c>
      <c r="E78" s="304">
        <f t="shared" si="20"/>
        <v>13.950725934591963</v>
      </c>
      <c r="F78" s="288">
        <v>11.8499999046326</v>
      </c>
      <c r="G78" s="288">
        <f>'[1]darb.(a..ž) ''08'!D12</f>
        <v>2.1007260299593629</v>
      </c>
      <c r="H78" s="289">
        <v>6</v>
      </c>
      <c r="I78" s="288">
        <v>20</v>
      </c>
      <c r="J78" s="288"/>
      <c r="K78" s="288">
        <v>14</v>
      </c>
      <c r="L78" s="298">
        <f>F78*100/1814.45</f>
        <v>0.65309046292995676</v>
      </c>
      <c r="M78" s="298">
        <f t="shared" si="28"/>
        <v>7.7037149508942859E-2</v>
      </c>
      <c r="N78" s="298">
        <f t="shared" si="29"/>
        <v>0.17456068893285234</v>
      </c>
      <c r="O78" s="298">
        <f>I78*100/2059.7</f>
        <v>0.97101519638782352</v>
      </c>
      <c r="P78" s="298"/>
      <c r="Q78" s="298">
        <f>K78*100/489.55</f>
        <v>2.8597691757736698</v>
      </c>
      <c r="R78" s="303">
        <v>64</v>
      </c>
      <c r="S78" s="313">
        <f t="shared" si="23"/>
        <v>0.36506380621944978</v>
      </c>
      <c r="T78" s="335">
        <v>75</v>
      </c>
      <c r="U78" s="336">
        <f t="shared" si="25"/>
        <v>0.30156276712391733</v>
      </c>
      <c r="V78" s="282">
        <v>68</v>
      </c>
      <c r="W78" s="314">
        <f t="shared" si="26"/>
        <v>0.37514069955191509</v>
      </c>
      <c r="X78" s="275">
        <v>36</v>
      </c>
      <c r="Y78" s="315">
        <f t="shared" si="27"/>
        <v>0.78924544558887411</v>
      </c>
      <c r="Z78" s="265"/>
      <c r="AA78" s="265"/>
      <c r="AB78" s="265"/>
      <c r="AC78" s="265"/>
      <c r="AD78" s="266"/>
      <c r="AE78" s="265"/>
      <c r="AF78" s="265"/>
    </row>
    <row r="79" spans="1:32">
      <c r="A79" s="338">
        <v>76</v>
      </c>
      <c r="B79" s="317" t="s">
        <v>283</v>
      </c>
      <c r="C79" s="273" t="s">
        <v>974</v>
      </c>
      <c r="D79" s="273" t="s">
        <v>363</v>
      </c>
      <c r="E79" s="304">
        <f t="shared" si="20"/>
        <v>2.7957828180525865</v>
      </c>
      <c r="F79" s="288">
        <v>2.7957828180525865</v>
      </c>
      <c r="G79" s="292"/>
      <c r="H79" s="289">
        <v>25.5</v>
      </c>
      <c r="I79" s="288">
        <v>4</v>
      </c>
      <c r="J79" s="288"/>
      <c r="K79" s="288">
        <v>2.5</v>
      </c>
      <c r="L79" s="298">
        <f>F79*100/1814.45</f>
        <v>0.15408431304541798</v>
      </c>
      <c r="M79" s="298"/>
      <c r="N79" s="298">
        <f t="shared" si="29"/>
        <v>0.74188292796462241</v>
      </c>
      <c r="O79" s="298">
        <f>I79*100/2059.7</f>
        <v>0.19420303927756472</v>
      </c>
      <c r="P79" s="298"/>
      <c r="Q79" s="298">
        <f>K79*100/489.55</f>
        <v>0.51067306710244098</v>
      </c>
      <c r="R79" s="303">
        <v>103</v>
      </c>
      <c r="S79" s="313">
        <f t="shared" si="23"/>
        <v>7.7042156522708988E-2</v>
      </c>
      <c r="T79" s="335">
        <v>76</v>
      </c>
      <c r="U79" s="336">
        <f t="shared" si="25"/>
        <v>0.29865574700334679</v>
      </c>
      <c r="V79" s="282">
        <v>89</v>
      </c>
      <c r="W79" s="314">
        <f t="shared" si="26"/>
        <v>0.21803405605752099</v>
      </c>
      <c r="X79" s="275">
        <v>90</v>
      </c>
      <c r="Y79" s="315">
        <f t="shared" si="27"/>
        <v>0.26680722456500766</v>
      </c>
      <c r="Z79" s="265"/>
      <c r="AA79" s="265"/>
      <c r="AB79" s="265"/>
      <c r="AC79" s="265"/>
      <c r="AD79" s="266"/>
      <c r="AE79" s="265"/>
      <c r="AF79" s="265"/>
    </row>
    <row r="80" spans="1:32">
      <c r="A80" s="338">
        <v>77</v>
      </c>
      <c r="B80" s="317" t="s">
        <v>973</v>
      </c>
      <c r="C80" s="273" t="s">
        <v>959</v>
      </c>
      <c r="D80" s="273" t="s">
        <v>371</v>
      </c>
      <c r="E80" s="303"/>
      <c r="F80" s="288"/>
      <c r="G80" s="292"/>
      <c r="H80" s="289">
        <v>30</v>
      </c>
      <c r="I80" s="288"/>
      <c r="J80" s="288">
        <v>20.09</v>
      </c>
      <c r="K80" s="288"/>
      <c r="L80" s="298"/>
      <c r="M80" s="298"/>
      <c r="N80" s="298">
        <f t="shared" si="29"/>
        <v>0.87280344466426163</v>
      </c>
      <c r="O80" s="298"/>
      <c r="P80" s="298">
        <f>J80*100/1858.5</f>
        <v>1.0809792843691148</v>
      </c>
      <c r="Q80" s="298"/>
      <c r="R80" s="303"/>
      <c r="S80" s="304"/>
      <c r="T80" s="335">
        <v>77</v>
      </c>
      <c r="U80" s="336">
        <f t="shared" si="25"/>
        <v>0.29093448155475388</v>
      </c>
      <c r="V80" s="282">
        <v>65</v>
      </c>
      <c r="W80" s="314">
        <f t="shared" si="26"/>
        <v>0.39075654580667529</v>
      </c>
      <c r="X80" s="275">
        <v>74</v>
      </c>
      <c r="Y80" s="315">
        <f t="shared" si="27"/>
        <v>0.32563045483889608</v>
      </c>
      <c r="Z80" s="265"/>
      <c r="AA80" s="265"/>
      <c r="AB80" s="265"/>
      <c r="AC80" s="265"/>
      <c r="AD80" s="266"/>
      <c r="AE80" s="265"/>
      <c r="AF80" s="265"/>
    </row>
    <row r="81" spans="1:32">
      <c r="A81" s="338">
        <v>78</v>
      </c>
      <c r="B81" s="317" t="s">
        <v>320</v>
      </c>
      <c r="C81" s="273" t="s">
        <v>1013</v>
      </c>
      <c r="D81" s="273" t="s">
        <v>372</v>
      </c>
      <c r="E81" s="304">
        <f>G81+F81</f>
        <v>13.2767503261566</v>
      </c>
      <c r="F81" s="288">
        <v>13.2767503261566</v>
      </c>
      <c r="G81" s="292"/>
      <c r="H81" s="289">
        <v>3.84</v>
      </c>
      <c r="I81" s="288"/>
      <c r="J81" s="288"/>
      <c r="K81" s="288"/>
      <c r="L81" s="298">
        <f>F81*100/1814.45</f>
        <v>0.73172312966224473</v>
      </c>
      <c r="M81" s="298"/>
      <c r="N81" s="298">
        <f t="shared" si="29"/>
        <v>0.1117188409170255</v>
      </c>
      <c r="O81" s="298"/>
      <c r="P81" s="298"/>
      <c r="Q81" s="298"/>
      <c r="R81" s="303">
        <v>67</v>
      </c>
      <c r="S81" s="313">
        <f>(L81+M81)/2</f>
        <v>0.36586156483112237</v>
      </c>
      <c r="T81" s="335">
        <v>78</v>
      </c>
      <c r="U81" s="336">
        <f t="shared" si="25"/>
        <v>0.28114732352642341</v>
      </c>
      <c r="V81" s="282">
        <v>101</v>
      </c>
      <c r="W81" s="314">
        <f t="shared" si="26"/>
        <v>0.16868839411585404</v>
      </c>
      <c r="X81" s="275">
        <v>113</v>
      </c>
      <c r="Y81" s="315">
        <f t="shared" si="27"/>
        <v>0.1405736617632117</v>
      </c>
      <c r="Z81" s="265"/>
      <c r="AA81" s="265"/>
      <c r="AB81" s="265"/>
      <c r="AC81" s="265"/>
      <c r="AD81" s="266"/>
      <c r="AE81" s="265"/>
      <c r="AF81" s="265"/>
    </row>
    <row r="82" spans="1:32">
      <c r="A82" s="338">
        <v>79</v>
      </c>
      <c r="B82" s="317" t="s">
        <v>976</v>
      </c>
      <c r="C82" s="273" t="s">
        <v>959</v>
      </c>
      <c r="D82" s="273" t="s">
        <v>363</v>
      </c>
      <c r="E82" s="304">
        <f>G82+F82</f>
        <v>20</v>
      </c>
      <c r="F82" s="288"/>
      <c r="G82" s="288">
        <f>'[1]darb.(a..ž) ''08'!D95</f>
        <v>20</v>
      </c>
      <c r="H82" s="289">
        <v>3</v>
      </c>
      <c r="I82" s="288">
        <v>4</v>
      </c>
      <c r="J82" s="288"/>
      <c r="K82" s="288"/>
      <c r="L82" s="298"/>
      <c r="M82" s="298">
        <f>G82*100/2726.9</f>
        <v>0.73343356925446479</v>
      </c>
      <c r="N82" s="298">
        <f t="shared" si="29"/>
        <v>8.7280344466426171E-2</v>
      </c>
      <c r="O82" s="298">
        <f>I82*100/2059.7</f>
        <v>0.19420303927756472</v>
      </c>
      <c r="P82" s="298"/>
      <c r="Q82" s="298"/>
      <c r="R82" s="303">
        <v>48</v>
      </c>
      <c r="S82" s="313">
        <f>(L82+M82)/2</f>
        <v>0.36671678462723239</v>
      </c>
      <c r="T82" s="335">
        <v>79</v>
      </c>
      <c r="U82" s="336">
        <f t="shared" si="25"/>
        <v>0.27357130457363033</v>
      </c>
      <c r="V82" s="282">
        <v>94</v>
      </c>
      <c r="W82" s="314">
        <f t="shared" si="26"/>
        <v>0.20298339059969112</v>
      </c>
      <c r="X82" s="275">
        <v>108</v>
      </c>
      <c r="Y82" s="315">
        <f t="shared" si="27"/>
        <v>0.16915282549974262</v>
      </c>
      <c r="Z82" s="265"/>
      <c r="AA82" s="265"/>
      <c r="AB82" s="265"/>
      <c r="AC82" s="265"/>
      <c r="AD82" s="266"/>
      <c r="AE82" s="265"/>
      <c r="AF82" s="265"/>
    </row>
    <row r="83" spans="1:32">
      <c r="A83" s="338">
        <v>80</v>
      </c>
      <c r="B83" s="317" t="s">
        <v>312</v>
      </c>
      <c r="C83" s="273" t="s">
        <v>954</v>
      </c>
      <c r="D83" s="273" t="s">
        <v>369</v>
      </c>
      <c r="E83" s="304">
        <f>G83+F83</f>
        <v>3.7428097880361251</v>
      </c>
      <c r="F83" s="288">
        <v>1.1169022505869215</v>
      </c>
      <c r="G83" s="288">
        <f>'[1]darb.(a..ž) ''08'!D40</f>
        <v>2.6259075374492036</v>
      </c>
      <c r="H83" s="289">
        <v>22.58</v>
      </c>
      <c r="I83" s="288">
        <v>18.12</v>
      </c>
      <c r="J83" s="288"/>
      <c r="K83" s="288">
        <v>9.83</v>
      </c>
      <c r="L83" s="298">
        <f>F83*100/1814.45</f>
        <v>6.1555967405380226E-2</v>
      </c>
      <c r="M83" s="298">
        <f>G83*100/2726.9</f>
        <v>9.629643688617856E-2</v>
      </c>
      <c r="N83" s="298">
        <f t="shared" si="29"/>
        <v>0.65693005935063431</v>
      </c>
      <c r="O83" s="298">
        <f>I83*100/2059.7</f>
        <v>0.87973976792736819</v>
      </c>
      <c r="P83" s="298"/>
      <c r="Q83" s="298">
        <f>K83*100/489.55</f>
        <v>2.0079664998467979</v>
      </c>
      <c r="R83" s="303">
        <v>93</v>
      </c>
      <c r="S83" s="313">
        <f>(L83+M83)/2</f>
        <v>7.8926202145779389E-2</v>
      </c>
      <c r="T83" s="335">
        <v>80</v>
      </c>
      <c r="U83" s="336">
        <f t="shared" si="25"/>
        <v>0.27159415454739771</v>
      </c>
      <c r="V83" s="282">
        <v>77</v>
      </c>
      <c r="W83" s="314">
        <f t="shared" si="26"/>
        <v>0.33890444631391226</v>
      </c>
      <c r="X83" s="275">
        <v>46</v>
      </c>
      <c r="Y83" s="315">
        <f t="shared" si="27"/>
        <v>0.61708145523605984</v>
      </c>
      <c r="Z83" s="265"/>
      <c r="AA83" s="265"/>
      <c r="AB83" s="265"/>
      <c r="AC83" s="265"/>
      <c r="AD83" s="266"/>
      <c r="AE83" s="265"/>
      <c r="AF83" s="265"/>
    </row>
    <row r="84" spans="1:32">
      <c r="A84" s="338">
        <v>81</v>
      </c>
      <c r="B84" s="317" t="s">
        <v>965</v>
      </c>
      <c r="C84" s="273" t="s">
        <v>956</v>
      </c>
      <c r="D84" s="273" t="s">
        <v>364</v>
      </c>
      <c r="E84" s="304"/>
      <c r="F84" s="288"/>
      <c r="G84" s="292"/>
      <c r="H84" s="289">
        <v>25.33</v>
      </c>
      <c r="I84" s="288">
        <v>40.03</v>
      </c>
      <c r="J84" s="288">
        <v>52.29</v>
      </c>
      <c r="K84" s="288"/>
      <c r="L84" s="298"/>
      <c r="M84" s="298"/>
      <c r="N84" s="298">
        <f t="shared" si="29"/>
        <v>0.73693704177819164</v>
      </c>
      <c r="O84" s="298">
        <f>I84*100/2059.7</f>
        <v>1.9434869155702288</v>
      </c>
      <c r="P84" s="298">
        <f>J84*100/1858.5</f>
        <v>2.8135593220338984</v>
      </c>
      <c r="Q84" s="298"/>
      <c r="R84" s="303"/>
      <c r="S84" s="304"/>
      <c r="T84" s="335">
        <v>81</v>
      </c>
      <c r="U84" s="336">
        <f t="shared" si="25"/>
        <v>0.24564568059273054</v>
      </c>
      <c r="V84" s="282">
        <v>27</v>
      </c>
      <c r="W84" s="314">
        <f t="shared" si="26"/>
        <v>1.0987966558764637</v>
      </c>
      <c r="X84" s="275">
        <v>31</v>
      </c>
      <c r="Y84" s="315">
        <f t="shared" si="27"/>
        <v>0.915663879897053</v>
      </c>
      <c r="Z84" s="265"/>
      <c r="AA84" s="265"/>
      <c r="AB84" s="265"/>
      <c r="AC84" s="265"/>
      <c r="AD84" s="266"/>
      <c r="AE84" s="265"/>
      <c r="AF84" s="265"/>
    </row>
    <row r="85" spans="1:32">
      <c r="A85" s="338">
        <v>82</v>
      </c>
      <c r="B85" s="317" t="s">
        <v>980</v>
      </c>
      <c r="C85" s="273" t="s">
        <v>975</v>
      </c>
      <c r="D85" s="273" t="s">
        <v>365</v>
      </c>
      <c r="E85" s="303"/>
      <c r="F85" s="288"/>
      <c r="G85" s="292"/>
      <c r="H85" s="289">
        <v>25.33</v>
      </c>
      <c r="I85" s="288"/>
      <c r="J85" s="288"/>
      <c r="K85" s="288">
        <v>5</v>
      </c>
      <c r="L85" s="298"/>
      <c r="M85" s="298"/>
      <c r="N85" s="298">
        <f t="shared" si="29"/>
        <v>0.73693704177819164</v>
      </c>
      <c r="O85" s="298"/>
      <c r="P85" s="298"/>
      <c r="Q85" s="298">
        <f>K85*100/489.55</f>
        <v>1.021346134204882</v>
      </c>
      <c r="R85" s="303"/>
      <c r="S85" s="304"/>
      <c r="T85" s="335">
        <v>82</v>
      </c>
      <c r="U85" s="336">
        <f t="shared" si="25"/>
        <v>0.24564568059273054</v>
      </c>
      <c r="V85" s="282">
        <v>106</v>
      </c>
      <c r="W85" s="314">
        <f t="shared" si="26"/>
        <v>0.14738740835563832</v>
      </c>
      <c r="X85" s="275">
        <v>82</v>
      </c>
      <c r="Y85" s="315">
        <f t="shared" si="27"/>
        <v>0.29304719599717893</v>
      </c>
      <c r="Z85" s="265"/>
      <c r="AA85" s="265"/>
      <c r="AB85" s="265"/>
      <c r="AC85" s="265"/>
      <c r="AD85" s="266"/>
      <c r="AE85" s="265"/>
      <c r="AF85" s="265"/>
    </row>
    <row r="86" spans="1:32">
      <c r="A86" s="338">
        <v>83</v>
      </c>
      <c r="B86" s="317" t="s">
        <v>331</v>
      </c>
      <c r="C86" s="273" t="s">
        <v>962</v>
      </c>
      <c r="D86" s="273" t="s">
        <v>367</v>
      </c>
      <c r="E86" s="304">
        <f>G86+F86</f>
        <v>13.23202616756495</v>
      </c>
      <c r="F86" s="288">
        <v>13.23202616756495</v>
      </c>
      <c r="G86" s="288"/>
      <c r="H86" s="289"/>
      <c r="I86" s="288"/>
      <c r="J86" s="288"/>
      <c r="K86" s="288"/>
      <c r="L86" s="298">
        <f>F86*100/1814.45</f>
        <v>0.72925824175727905</v>
      </c>
      <c r="M86" s="298"/>
      <c r="N86" s="298"/>
      <c r="O86" s="298"/>
      <c r="P86" s="298"/>
      <c r="Q86" s="298"/>
      <c r="R86" s="303">
        <v>68</v>
      </c>
      <c r="S86" s="313">
        <f>(L86+M86)/2</f>
        <v>0.36462912087863952</v>
      </c>
      <c r="T86" s="335">
        <v>83</v>
      </c>
      <c r="U86" s="336">
        <f t="shared" si="25"/>
        <v>0.24308608058575967</v>
      </c>
      <c r="V86" s="282">
        <v>107</v>
      </c>
      <c r="W86" s="314">
        <f t="shared" si="26"/>
        <v>0.14585164835145581</v>
      </c>
      <c r="X86" s="275">
        <v>114</v>
      </c>
      <c r="Y86" s="315">
        <f t="shared" si="27"/>
        <v>0.12154304029287984</v>
      </c>
      <c r="Z86" s="265"/>
      <c r="AA86" s="265"/>
      <c r="AB86" s="265"/>
      <c r="AC86" s="265"/>
      <c r="AD86" s="266"/>
      <c r="AE86" s="265"/>
      <c r="AF86" s="265"/>
    </row>
    <row r="87" spans="1:32">
      <c r="A87" s="338">
        <v>84</v>
      </c>
      <c r="B87" s="317" t="s">
        <v>649</v>
      </c>
      <c r="C87" s="273" t="s">
        <v>959</v>
      </c>
      <c r="D87" s="273" t="s">
        <v>366</v>
      </c>
      <c r="E87" s="304">
        <f>G87+F87</f>
        <v>2.2449735959852353</v>
      </c>
      <c r="F87" s="288">
        <v>2.2449735959852353</v>
      </c>
      <c r="G87" s="292"/>
      <c r="H87" s="289">
        <v>20.77</v>
      </c>
      <c r="I87" s="288">
        <v>6.4649999999999999</v>
      </c>
      <c r="J87" s="288"/>
      <c r="K87" s="288">
        <v>1.335</v>
      </c>
      <c r="L87" s="298">
        <f>F87*100/1814.45</f>
        <v>0.12372749846979719</v>
      </c>
      <c r="M87" s="298"/>
      <c r="N87" s="298">
        <f t="shared" ref="N87:N94" si="30">H87*100/3437.2</f>
        <v>0.60427091818922385</v>
      </c>
      <c r="O87" s="298">
        <f>I87*100/2059.7</f>
        <v>0.31388066223236394</v>
      </c>
      <c r="P87" s="298"/>
      <c r="Q87" s="298">
        <f>K87*100/489.55</f>
        <v>0.27269941783270352</v>
      </c>
      <c r="R87" s="303">
        <v>107</v>
      </c>
      <c r="S87" s="313">
        <f>(L87+M87)/2</f>
        <v>6.1863749234898596E-2</v>
      </c>
      <c r="T87" s="335">
        <v>84</v>
      </c>
      <c r="U87" s="336">
        <f t="shared" si="25"/>
        <v>0.24266613888634034</v>
      </c>
      <c r="V87" s="282">
        <v>91</v>
      </c>
      <c r="W87" s="314">
        <f t="shared" si="26"/>
        <v>0.20837581577827699</v>
      </c>
      <c r="X87" s="275">
        <v>95</v>
      </c>
      <c r="Y87" s="315">
        <f t="shared" si="27"/>
        <v>0.21909641612068143</v>
      </c>
      <c r="Z87" s="263" t="s">
        <v>649</v>
      </c>
      <c r="AA87" s="263" t="s">
        <v>366</v>
      </c>
      <c r="AB87" s="264"/>
      <c r="AC87" s="264">
        <v>2.2449735959852353</v>
      </c>
      <c r="AD87" s="263">
        <v>7.10642337799072</v>
      </c>
      <c r="AE87" s="264"/>
      <c r="AF87" s="264">
        <v>2.2449735959852353</v>
      </c>
    </row>
    <row r="88" spans="1:32">
      <c r="A88" s="338">
        <v>85</v>
      </c>
      <c r="B88" s="317" t="s">
        <v>355</v>
      </c>
      <c r="C88" s="273" t="s">
        <v>987</v>
      </c>
      <c r="D88" s="273" t="s">
        <v>363</v>
      </c>
      <c r="E88" s="304">
        <f>G88+F88</f>
        <v>15.72499990463257</v>
      </c>
      <c r="F88" s="288">
        <v>3.2249999046325701</v>
      </c>
      <c r="G88" s="288">
        <f>'[1]darb.(a..ž) ''08'!D98</f>
        <v>12.5</v>
      </c>
      <c r="H88" s="289">
        <v>3</v>
      </c>
      <c r="I88" s="288"/>
      <c r="J88" s="288"/>
      <c r="K88" s="288"/>
      <c r="L88" s="298">
        <f>F88*100/1814.45</f>
        <v>0.17773980570600292</v>
      </c>
      <c r="M88" s="298">
        <f>G88*100/2726.9</f>
        <v>0.45839598078404048</v>
      </c>
      <c r="N88" s="298">
        <f t="shared" si="30"/>
        <v>8.7280344466426171E-2</v>
      </c>
      <c r="O88" s="298"/>
      <c r="P88" s="298"/>
      <c r="Q88" s="298"/>
      <c r="R88" s="303">
        <v>62</v>
      </c>
      <c r="S88" s="313">
        <f>(L88+M88)/2</f>
        <v>0.31806789324502172</v>
      </c>
      <c r="T88" s="335">
        <v>85</v>
      </c>
      <c r="U88" s="336">
        <f t="shared" si="25"/>
        <v>0.2411387103188232</v>
      </c>
      <c r="V88" s="282">
        <v>108</v>
      </c>
      <c r="W88" s="314">
        <f t="shared" si="26"/>
        <v>0.14468322619129392</v>
      </c>
      <c r="X88" s="275">
        <v>115</v>
      </c>
      <c r="Y88" s="315">
        <f t="shared" si="27"/>
        <v>0.1205693551594116</v>
      </c>
      <c r="Z88" s="263" t="s">
        <v>333</v>
      </c>
      <c r="AA88" s="263" t="s">
        <v>370</v>
      </c>
      <c r="AB88" s="264">
        <v>35.893741607666001</v>
      </c>
      <c r="AC88" s="264">
        <v>3.4128737623579055</v>
      </c>
      <c r="AD88" s="263">
        <v>10.8033902645111</v>
      </c>
      <c r="AE88" s="264"/>
      <c r="AF88" s="264">
        <v>39.306615370023906</v>
      </c>
    </row>
    <row r="89" spans="1:32">
      <c r="A89" s="338">
        <v>86</v>
      </c>
      <c r="B89" s="317" t="s">
        <v>979</v>
      </c>
      <c r="C89" s="273" t="s">
        <v>974</v>
      </c>
      <c r="D89" s="273" t="s">
        <v>363</v>
      </c>
      <c r="E89" s="303"/>
      <c r="F89" s="288"/>
      <c r="G89" s="292"/>
      <c r="H89" s="289">
        <v>24.67</v>
      </c>
      <c r="I89" s="288">
        <v>1</v>
      </c>
      <c r="J89" s="288"/>
      <c r="K89" s="288">
        <v>5.5</v>
      </c>
      <c r="L89" s="298"/>
      <c r="M89" s="298"/>
      <c r="N89" s="298">
        <f t="shared" si="30"/>
        <v>0.71773536599557786</v>
      </c>
      <c r="O89" s="298">
        <f>I89*100/2059.7</f>
        <v>4.8550759819391179E-2</v>
      </c>
      <c r="P89" s="298"/>
      <c r="Q89" s="298">
        <f>K89*100/489.55</f>
        <v>1.1234807476253703</v>
      </c>
      <c r="R89" s="303"/>
      <c r="S89" s="304"/>
      <c r="T89" s="335">
        <v>86</v>
      </c>
      <c r="U89" s="336">
        <f t="shared" si="25"/>
        <v>0.23924512199852596</v>
      </c>
      <c r="V89" s="282">
        <v>103</v>
      </c>
      <c r="W89" s="314">
        <f t="shared" si="26"/>
        <v>0.15325722516299381</v>
      </c>
      <c r="X89" s="275">
        <v>77</v>
      </c>
      <c r="Y89" s="315">
        <f t="shared" si="27"/>
        <v>0.31496114557338989</v>
      </c>
      <c r="Z89" s="263"/>
      <c r="AA89" s="263"/>
      <c r="AB89" s="264"/>
      <c r="AC89" s="264"/>
      <c r="AD89" s="263"/>
      <c r="AE89" s="264"/>
      <c r="AF89" s="264"/>
    </row>
    <row r="90" spans="1:32">
      <c r="A90" s="338">
        <v>87</v>
      </c>
      <c r="B90" s="317" t="s">
        <v>983</v>
      </c>
      <c r="C90" s="273" t="s">
        <v>975</v>
      </c>
      <c r="D90" s="273" t="s">
        <v>362</v>
      </c>
      <c r="E90" s="304">
        <f>G90+F90</f>
        <v>2.1007260299593629</v>
      </c>
      <c r="F90" s="288"/>
      <c r="G90" s="288">
        <f>'[1]darb.(a..ž) ''08'!D70</f>
        <v>2.1007260299593629</v>
      </c>
      <c r="H90" s="288">
        <v>20.14</v>
      </c>
      <c r="I90" s="288"/>
      <c r="J90" s="288"/>
      <c r="K90" s="288"/>
      <c r="L90" s="298"/>
      <c r="M90" s="298">
        <f>G90*100/2726.9</f>
        <v>7.7037149508942859E-2</v>
      </c>
      <c r="N90" s="298">
        <f t="shared" si="30"/>
        <v>0.5859420458512743</v>
      </c>
      <c r="O90" s="298"/>
      <c r="P90" s="298"/>
      <c r="Q90" s="298"/>
      <c r="R90" s="303">
        <v>108</v>
      </c>
      <c r="S90" s="313">
        <f>(L90+M90)/2</f>
        <v>3.851857475447143E-2</v>
      </c>
      <c r="T90" s="335">
        <v>87</v>
      </c>
      <c r="U90" s="336">
        <f t="shared" si="25"/>
        <v>0.22099306512007236</v>
      </c>
      <c r="V90" s="282">
        <v>112</v>
      </c>
      <c r="W90" s="314">
        <f t="shared" si="26"/>
        <v>0.13259583907204342</v>
      </c>
      <c r="X90" s="275">
        <v>120</v>
      </c>
      <c r="Y90" s="315">
        <f t="shared" si="27"/>
        <v>0.11049653256003618</v>
      </c>
      <c r="Z90" s="263" t="s">
        <v>656</v>
      </c>
      <c r="AA90" s="263" t="s">
        <v>366</v>
      </c>
      <c r="AB90" s="264"/>
      <c r="AC90" s="264">
        <v>2.3693074665430172</v>
      </c>
      <c r="AD90" s="263">
        <v>7.5</v>
      </c>
      <c r="AE90" s="264"/>
      <c r="AF90" s="264">
        <v>2.3693074665430172</v>
      </c>
    </row>
    <row r="91" spans="1:32">
      <c r="A91" s="338">
        <v>88</v>
      </c>
      <c r="B91" s="317" t="s">
        <v>332</v>
      </c>
      <c r="C91" s="273" t="s">
        <v>962</v>
      </c>
      <c r="D91" s="273" t="s">
        <v>369</v>
      </c>
      <c r="E91" s="304">
        <f>G91+F91</f>
        <v>7.87204174064287</v>
      </c>
      <c r="F91" s="288">
        <v>7.1788021507562805</v>
      </c>
      <c r="G91" s="288">
        <f>'[1]darb.(a..ž) ''08'!D89</f>
        <v>0.69323958988658962</v>
      </c>
      <c r="H91" s="289">
        <v>7.5</v>
      </c>
      <c r="I91" s="288"/>
      <c r="J91" s="288">
        <v>3.6850000000000001</v>
      </c>
      <c r="K91" s="288">
        <v>0.998</v>
      </c>
      <c r="L91" s="298">
        <f>F91*100/1814.45</f>
        <v>0.39564618208031527</v>
      </c>
      <c r="M91" s="298">
        <f>G91*100/2726.9</f>
        <v>2.5422259337951138E-2</v>
      </c>
      <c r="N91" s="298">
        <f t="shared" si="30"/>
        <v>0.21820086116606541</v>
      </c>
      <c r="O91" s="298"/>
      <c r="P91" s="298">
        <f>J91*100/1858.5</f>
        <v>0.19827818132902877</v>
      </c>
      <c r="Q91" s="298">
        <f>K91*100/489.55</f>
        <v>0.20386068838729443</v>
      </c>
      <c r="R91" s="303">
        <v>76</v>
      </c>
      <c r="S91" s="313">
        <f>(L91+M91)/2</f>
        <v>0.21053422070913319</v>
      </c>
      <c r="T91" s="335">
        <v>88</v>
      </c>
      <c r="U91" s="336">
        <f t="shared" si="25"/>
        <v>0.2130897675281106</v>
      </c>
      <c r="V91" s="282">
        <v>102</v>
      </c>
      <c r="W91" s="314">
        <f t="shared" si="26"/>
        <v>0.1675094967826721</v>
      </c>
      <c r="X91" s="275">
        <v>106</v>
      </c>
      <c r="Y91" s="315">
        <f t="shared" si="27"/>
        <v>0.17356802871677582</v>
      </c>
      <c r="Z91" s="263" t="s">
        <v>296</v>
      </c>
      <c r="AA91" s="263" t="s">
        <v>366</v>
      </c>
      <c r="AB91" s="264"/>
      <c r="AC91" s="264">
        <v>1.9744228887858477</v>
      </c>
      <c r="AD91" s="263">
        <v>6.25</v>
      </c>
      <c r="AE91" s="264">
        <v>0.36250001192092901</v>
      </c>
      <c r="AF91" s="264">
        <v>2.3369229007067767</v>
      </c>
    </row>
    <row r="92" spans="1:32">
      <c r="A92" s="338">
        <v>89</v>
      </c>
      <c r="B92" s="317" t="s">
        <v>978</v>
      </c>
      <c r="C92" s="273" t="s">
        <v>975</v>
      </c>
      <c r="D92" s="273" t="s">
        <v>362</v>
      </c>
      <c r="E92" s="303"/>
      <c r="F92" s="288"/>
      <c r="G92" s="292"/>
      <c r="H92" s="289">
        <v>21.42</v>
      </c>
      <c r="I92" s="288">
        <v>4.5</v>
      </c>
      <c r="J92" s="288">
        <v>1.25</v>
      </c>
      <c r="K92" s="288">
        <v>0.83299999999999996</v>
      </c>
      <c r="L92" s="298"/>
      <c r="M92" s="298"/>
      <c r="N92" s="298">
        <f t="shared" si="30"/>
        <v>0.62318165949028281</v>
      </c>
      <c r="O92" s="298">
        <f>I92*100/2059.7</f>
        <v>0.2184784191872603</v>
      </c>
      <c r="P92" s="298">
        <f>J92*100/1858.5</f>
        <v>6.7258541834813015E-2</v>
      </c>
      <c r="Q92" s="298">
        <f>K92*100/489.55</f>
        <v>0.17015626595853334</v>
      </c>
      <c r="R92" s="303"/>
      <c r="S92" s="304"/>
      <c r="T92" s="335">
        <v>89</v>
      </c>
      <c r="U92" s="336">
        <f t="shared" si="25"/>
        <v>0.20772721983009426</v>
      </c>
      <c r="V92" s="282">
        <v>98</v>
      </c>
      <c r="W92" s="314">
        <f t="shared" si="26"/>
        <v>0.18178372410247123</v>
      </c>
      <c r="X92" s="275">
        <v>103</v>
      </c>
      <c r="Y92" s="315">
        <f t="shared" si="27"/>
        <v>0.17984581441181491</v>
      </c>
      <c r="Z92" s="263" t="s">
        <v>353</v>
      </c>
      <c r="AA92" s="263" t="s">
        <v>366</v>
      </c>
      <c r="AB92" s="264"/>
      <c r="AC92" s="264">
        <v>0.78976915551433913</v>
      </c>
      <c r="AD92" s="263">
        <v>2.5</v>
      </c>
      <c r="AE92" s="264">
        <v>2.7000000476837198</v>
      </c>
      <c r="AF92" s="264">
        <v>3.4897692031980592</v>
      </c>
    </row>
    <row r="93" spans="1:32">
      <c r="A93" s="338">
        <v>90</v>
      </c>
      <c r="B93" s="317" t="s">
        <v>969</v>
      </c>
      <c r="C93" s="273" t="s">
        <v>970</v>
      </c>
      <c r="D93" s="273" t="s">
        <v>364</v>
      </c>
      <c r="E93" s="304">
        <f>G93+F93</f>
        <v>0.35712342509309164</v>
      </c>
      <c r="F93" s="288"/>
      <c r="G93" s="288">
        <f>'[1]darb.(a..ž) ''08'!D15</f>
        <v>0.35712342509309164</v>
      </c>
      <c r="H93" s="289">
        <v>20.91</v>
      </c>
      <c r="I93" s="288">
        <v>24.285</v>
      </c>
      <c r="J93" s="288">
        <v>4.5750000000000002</v>
      </c>
      <c r="K93" s="288">
        <v>1.25</v>
      </c>
      <c r="L93" s="298"/>
      <c r="M93" s="298">
        <f>G93*100/2726.9</f>
        <v>1.3096315416520286E-2</v>
      </c>
      <c r="N93" s="298">
        <f t="shared" si="30"/>
        <v>0.60834400093099039</v>
      </c>
      <c r="O93" s="298">
        <f>I93*100/2059.7</f>
        <v>1.1790552022139147</v>
      </c>
      <c r="P93" s="298">
        <f>J93*100/1858.5</f>
        <v>0.24616626311541565</v>
      </c>
      <c r="Q93" s="298">
        <f>K93*100/489.55</f>
        <v>0.25533653355122049</v>
      </c>
      <c r="R93" s="303">
        <v>138</v>
      </c>
      <c r="S93" s="313">
        <f>(L93+M93)/2</f>
        <v>6.548157708260143E-3</v>
      </c>
      <c r="T93" s="335">
        <v>90</v>
      </c>
      <c r="U93" s="336">
        <f t="shared" si="25"/>
        <v>0.20714677211583687</v>
      </c>
      <c r="V93" s="282">
        <v>64</v>
      </c>
      <c r="W93" s="314">
        <f t="shared" si="26"/>
        <v>0.40933235633536819</v>
      </c>
      <c r="X93" s="275">
        <v>69</v>
      </c>
      <c r="Y93" s="315">
        <f t="shared" si="27"/>
        <v>0.38366638587134355</v>
      </c>
      <c r="Z93" s="263" t="s">
        <v>271</v>
      </c>
      <c r="AA93" s="263" t="s">
        <v>360</v>
      </c>
      <c r="AB93" s="264">
        <v>16</v>
      </c>
      <c r="AC93" s="264">
        <v>2.1060510688185294</v>
      </c>
      <c r="AD93" s="263">
        <v>6.6666666269302404</v>
      </c>
      <c r="AE93" s="264"/>
      <c r="AF93" s="264">
        <v>18.10605106881853</v>
      </c>
    </row>
    <row r="94" spans="1:32">
      <c r="A94" s="338">
        <v>91</v>
      </c>
      <c r="B94" s="317" t="s">
        <v>299</v>
      </c>
      <c r="C94" s="273" t="s">
        <v>974</v>
      </c>
      <c r="D94" s="273" t="s">
        <v>362</v>
      </c>
      <c r="E94" s="304">
        <f>G94+F94</f>
        <v>0.45141371562340599</v>
      </c>
      <c r="F94" s="288">
        <v>0.45141371562340599</v>
      </c>
      <c r="G94" s="292"/>
      <c r="H94" s="289">
        <v>20.09</v>
      </c>
      <c r="I94" s="288"/>
      <c r="J94" s="288">
        <v>5</v>
      </c>
      <c r="K94" s="288"/>
      <c r="L94" s="298">
        <f>F94*100/1814.45</f>
        <v>2.4878818133506352E-2</v>
      </c>
      <c r="M94" s="298"/>
      <c r="N94" s="298">
        <f t="shared" si="30"/>
        <v>0.58448737344350055</v>
      </c>
      <c r="O94" s="298"/>
      <c r="P94" s="298">
        <f>J94*100/1858.5</f>
        <v>0.26903416733925206</v>
      </c>
      <c r="Q94" s="298"/>
      <c r="R94" s="303">
        <v>137</v>
      </c>
      <c r="S94" s="313">
        <f>(L94+M94)/2</f>
        <v>1.2439409066753176E-2</v>
      </c>
      <c r="T94" s="335">
        <v>91</v>
      </c>
      <c r="U94" s="336">
        <f t="shared" si="25"/>
        <v>0.20312206385900231</v>
      </c>
      <c r="V94" s="282">
        <v>99</v>
      </c>
      <c r="W94" s="314">
        <f t="shared" si="26"/>
        <v>0.17568007178325179</v>
      </c>
      <c r="X94" s="275">
        <v>111</v>
      </c>
      <c r="Y94" s="315">
        <f t="shared" si="27"/>
        <v>0.14640005981937651</v>
      </c>
      <c r="Z94" s="263" t="s">
        <v>308</v>
      </c>
      <c r="AA94" s="263" t="s">
        <v>367</v>
      </c>
      <c r="AB94" s="264"/>
      <c r="AC94" s="264">
        <v>0.78976915551433913</v>
      </c>
      <c r="AD94" s="263">
        <v>2.5</v>
      </c>
      <c r="AE94" s="264"/>
      <c r="AF94" s="264">
        <v>0.78976915551433913</v>
      </c>
    </row>
    <row r="95" spans="1:32">
      <c r="A95" s="338">
        <v>92</v>
      </c>
      <c r="B95" s="317" t="s">
        <v>273</v>
      </c>
      <c r="C95" s="273" t="s">
        <v>1041</v>
      </c>
      <c r="D95" s="273" t="s">
        <v>360</v>
      </c>
      <c r="E95" s="304">
        <f>G95+F95</f>
        <v>11.012989436322139</v>
      </c>
      <c r="F95" s="288">
        <v>11.012989436322139</v>
      </c>
      <c r="G95" s="288"/>
      <c r="H95" s="289"/>
      <c r="I95" s="288"/>
      <c r="J95" s="288"/>
      <c r="K95" s="288"/>
      <c r="L95" s="298">
        <f>F95*100/1814.45</f>
        <v>0.60696020481810675</v>
      </c>
      <c r="M95" s="298"/>
      <c r="N95" s="298"/>
      <c r="O95" s="298"/>
      <c r="P95" s="298"/>
      <c r="Q95" s="298"/>
      <c r="R95" s="303">
        <v>71</v>
      </c>
      <c r="S95" s="313">
        <f>(L95+M95)/2</f>
        <v>0.30348010240905338</v>
      </c>
      <c r="T95" s="335">
        <v>92</v>
      </c>
      <c r="U95" s="336">
        <f t="shared" si="25"/>
        <v>0.20232006827270224</v>
      </c>
      <c r="V95" s="282">
        <v>114</v>
      </c>
      <c r="W95" s="314">
        <f t="shared" si="26"/>
        <v>0.12139204096362136</v>
      </c>
      <c r="X95" s="275">
        <v>122</v>
      </c>
      <c r="Y95" s="315">
        <f t="shared" si="27"/>
        <v>0.10116003413635112</v>
      </c>
      <c r="Z95" s="263" t="s">
        <v>295</v>
      </c>
      <c r="AA95" s="263" t="s">
        <v>362</v>
      </c>
      <c r="AB95" s="264"/>
      <c r="AC95" s="264">
        <v>9.4772298661720686</v>
      </c>
      <c r="AD95" s="263">
        <v>30</v>
      </c>
      <c r="AE95" s="264"/>
      <c r="AF95" s="264">
        <v>9.4772298661720686</v>
      </c>
    </row>
    <row r="96" spans="1:32">
      <c r="A96" s="338">
        <v>93</v>
      </c>
      <c r="B96" s="318" t="s">
        <v>992</v>
      </c>
      <c r="C96" s="273" t="s">
        <v>962</v>
      </c>
      <c r="D96" s="273" t="s">
        <v>362</v>
      </c>
      <c r="E96" s="304">
        <f>G96+F96</f>
        <v>15.18</v>
      </c>
      <c r="F96" s="288"/>
      <c r="G96" s="291">
        <f>'[1]darb.(a..ž) ''08'!D9</f>
        <v>15.18</v>
      </c>
      <c r="H96" s="289"/>
      <c r="I96" s="288"/>
      <c r="J96" s="288">
        <v>43.07</v>
      </c>
      <c r="K96" s="288">
        <v>14.17</v>
      </c>
      <c r="L96" s="298"/>
      <c r="M96" s="298">
        <f>G96*100/2726.9</f>
        <v>0.55667607906413874</v>
      </c>
      <c r="N96" s="298"/>
      <c r="O96" s="298"/>
      <c r="P96" s="298">
        <f>J96*100/1858.5</f>
        <v>2.3174603174603177</v>
      </c>
      <c r="Q96" s="298">
        <f>K96*100/489.55</f>
        <v>2.8944949443366355</v>
      </c>
      <c r="R96" s="303">
        <v>63</v>
      </c>
      <c r="S96" s="313">
        <f>(L96+M96)/2</f>
        <v>0.27833803953206937</v>
      </c>
      <c r="T96" s="335">
        <v>93</v>
      </c>
      <c r="U96" s="336">
        <f t="shared" si="25"/>
        <v>0.18555869302137959</v>
      </c>
      <c r="V96" s="282">
        <v>47</v>
      </c>
      <c r="W96" s="314">
        <f t="shared" si="26"/>
        <v>0.5748272793048913</v>
      </c>
      <c r="X96" s="275">
        <v>30</v>
      </c>
      <c r="Y96" s="315">
        <f t="shared" si="27"/>
        <v>0.96143855681018187</v>
      </c>
      <c r="Z96" s="263" t="s">
        <v>323</v>
      </c>
      <c r="AA96" s="263" t="s">
        <v>362</v>
      </c>
      <c r="AB96" s="264">
        <v>48.345325469970703</v>
      </c>
      <c r="AC96" s="264"/>
      <c r="AD96" s="263"/>
      <c r="AE96" s="264"/>
      <c r="AF96" s="264">
        <v>48.345325469970703</v>
      </c>
    </row>
    <row r="97" spans="1:32">
      <c r="A97" s="338">
        <v>94</v>
      </c>
      <c r="B97" s="317" t="s">
        <v>985</v>
      </c>
      <c r="C97" s="273" t="s">
        <v>956</v>
      </c>
      <c r="D97" s="273" t="s">
        <v>362</v>
      </c>
      <c r="E97" s="303"/>
      <c r="F97" s="288"/>
      <c r="G97" s="292"/>
      <c r="H97" s="289">
        <v>18.399999999999999</v>
      </c>
      <c r="I97" s="288"/>
      <c r="J97" s="288">
        <v>3</v>
      </c>
      <c r="K97" s="288">
        <v>5</v>
      </c>
      <c r="L97" s="298"/>
      <c r="M97" s="298"/>
      <c r="N97" s="298">
        <f t="shared" ref="N97:N105" si="31">H97*100/3437.2</f>
        <v>0.53531944606074711</v>
      </c>
      <c r="O97" s="298"/>
      <c r="P97" s="298">
        <f>J97*100/1858.5</f>
        <v>0.16142050040355124</v>
      </c>
      <c r="Q97" s="298">
        <f>K97*100/489.55</f>
        <v>1.021346134204882</v>
      </c>
      <c r="R97" s="303"/>
      <c r="S97" s="304"/>
      <c r="T97" s="335">
        <v>94</v>
      </c>
      <c r="U97" s="336">
        <f t="shared" si="25"/>
        <v>0.17843981535358236</v>
      </c>
      <c r="V97" s="282">
        <v>109</v>
      </c>
      <c r="W97" s="314">
        <f t="shared" si="26"/>
        <v>0.13934798929285969</v>
      </c>
      <c r="X97" s="275">
        <v>86</v>
      </c>
      <c r="Y97" s="315">
        <f t="shared" si="27"/>
        <v>0.28634768011153006</v>
      </c>
      <c r="Z97" s="263" t="s">
        <v>289</v>
      </c>
      <c r="AA97" s="263" t="s">
        <v>360</v>
      </c>
      <c r="AB97" s="264"/>
      <c r="AC97" s="264">
        <v>2.8070082132603056</v>
      </c>
      <c r="AD97" s="263">
        <v>8.8855338096618706</v>
      </c>
      <c r="AE97" s="264">
        <v>7.00000023841858</v>
      </c>
      <c r="AF97" s="264">
        <v>9.807008451678886</v>
      </c>
    </row>
    <row r="98" spans="1:32">
      <c r="A98" s="338">
        <v>95</v>
      </c>
      <c r="B98" s="317" t="s">
        <v>988</v>
      </c>
      <c r="C98" s="273" t="s">
        <v>975</v>
      </c>
      <c r="D98" s="273" t="s">
        <v>370</v>
      </c>
      <c r="E98" s="304">
        <f>G98+F98</f>
        <v>3.15</v>
      </c>
      <c r="F98" s="288"/>
      <c r="G98" s="288">
        <f>'[1]darb.(a..ž) ''08'!D17</f>
        <v>3.15</v>
      </c>
      <c r="H98" s="289">
        <v>14.28</v>
      </c>
      <c r="I98" s="288"/>
      <c r="J98" s="288">
        <v>3</v>
      </c>
      <c r="K98" s="288"/>
      <c r="L98" s="298"/>
      <c r="M98" s="298">
        <f>G98*100/2726.9</f>
        <v>0.1155157871575782</v>
      </c>
      <c r="N98" s="298">
        <f t="shared" si="31"/>
        <v>0.41545443966018852</v>
      </c>
      <c r="O98" s="298"/>
      <c r="P98" s="298">
        <f>J98*100/1858.5</f>
        <v>0.16142050040355124</v>
      </c>
      <c r="Q98" s="298"/>
      <c r="R98" s="303">
        <v>99</v>
      </c>
      <c r="S98" s="313">
        <f>(L98+M98)/2</f>
        <v>5.7757893578789098E-2</v>
      </c>
      <c r="T98" s="335">
        <v>95</v>
      </c>
      <c r="U98" s="336">
        <f t="shared" si="25"/>
        <v>0.17699007560592225</v>
      </c>
      <c r="V98" s="282">
        <v>110</v>
      </c>
      <c r="W98" s="314">
        <f t="shared" si="26"/>
        <v>0.1384781454442636</v>
      </c>
      <c r="X98" s="275">
        <v>118</v>
      </c>
      <c r="Y98" s="315">
        <f t="shared" si="27"/>
        <v>0.11539845453688634</v>
      </c>
      <c r="Z98" s="263" t="s">
        <v>352</v>
      </c>
      <c r="AA98" s="263" t="s">
        <v>364</v>
      </c>
      <c r="AB98" s="264"/>
      <c r="AC98" s="264">
        <v>0.52651275778985107</v>
      </c>
      <c r="AD98" s="263">
        <v>1.6666666269302399</v>
      </c>
      <c r="AE98" s="264"/>
      <c r="AF98" s="264">
        <v>0.52651275778985107</v>
      </c>
    </row>
    <row r="99" spans="1:32">
      <c r="A99" s="338">
        <v>96</v>
      </c>
      <c r="B99" s="317" t="s">
        <v>338</v>
      </c>
      <c r="C99" s="273" t="s">
        <v>975</v>
      </c>
      <c r="D99" s="273" t="s">
        <v>359</v>
      </c>
      <c r="E99" s="304">
        <f>G99+F99</f>
        <v>8.4188792740740759</v>
      </c>
      <c r="F99" s="288">
        <v>6.318153244114713</v>
      </c>
      <c r="G99" s="288">
        <f>'[1]darb.(a..ž) ''08'!D5</f>
        <v>2.1007260299593629</v>
      </c>
      <c r="H99" s="289">
        <v>2.5</v>
      </c>
      <c r="I99" s="288"/>
      <c r="J99" s="288"/>
      <c r="K99" s="288"/>
      <c r="L99" s="298">
        <f>F99*100/1814.45</f>
        <v>0.34821313588771879</v>
      </c>
      <c r="M99" s="298">
        <f>G99*100/2726.9</f>
        <v>7.7037149508942859E-2</v>
      </c>
      <c r="N99" s="298">
        <f t="shared" si="31"/>
        <v>7.2733620388688469E-2</v>
      </c>
      <c r="O99" s="298"/>
      <c r="P99" s="298"/>
      <c r="Q99" s="298"/>
      <c r="R99" s="303">
        <v>75</v>
      </c>
      <c r="S99" s="313">
        <f>(L99+M99)/2</f>
        <v>0.21262514269833083</v>
      </c>
      <c r="T99" s="335">
        <v>96</v>
      </c>
      <c r="U99" s="336">
        <f t="shared" si="25"/>
        <v>0.16599463526178337</v>
      </c>
      <c r="V99" s="282">
        <v>117</v>
      </c>
      <c r="W99" s="314">
        <f t="shared" si="26"/>
        <v>9.9596781157070019E-2</v>
      </c>
      <c r="X99" s="275">
        <v>125</v>
      </c>
      <c r="Y99" s="315">
        <f t="shared" si="27"/>
        <v>8.2997317630891687E-2</v>
      </c>
      <c r="Z99" s="263"/>
      <c r="AA99" s="263"/>
      <c r="AB99" s="264"/>
      <c r="AC99" s="264"/>
      <c r="AD99" s="263"/>
      <c r="AE99" s="264"/>
      <c r="AF99" s="264"/>
    </row>
    <row r="100" spans="1:32">
      <c r="A100" s="338">
        <v>97</v>
      </c>
      <c r="B100" s="317" t="s">
        <v>275</v>
      </c>
      <c r="C100" s="273" t="s">
        <v>956</v>
      </c>
      <c r="D100" s="273" t="s">
        <v>365</v>
      </c>
      <c r="E100" s="304">
        <f>G100+F100</f>
        <v>2.4172149989688676</v>
      </c>
      <c r="F100" s="288">
        <v>2.4172149989688676</v>
      </c>
      <c r="G100" s="292"/>
      <c r="H100" s="289">
        <v>12</v>
      </c>
      <c r="I100" s="288">
        <v>24.035</v>
      </c>
      <c r="J100" s="288">
        <v>41.844999999999999</v>
      </c>
      <c r="K100" s="288">
        <v>0.5</v>
      </c>
      <c r="L100" s="298">
        <f>F100*100/1814.45</f>
        <v>0.13322025952596475</v>
      </c>
      <c r="M100" s="298"/>
      <c r="N100" s="298">
        <f t="shared" si="31"/>
        <v>0.34912137786570469</v>
      </c>
      <c r="O100" s="298">
        <f>I100*100/2059.7</f>
        <v>1.1669175122590669</v>
      </c>
      <c r="P100" s="298">
        <f>J100*100/1858.5</f>
        <v>2.2515469464622009</v>
      </c>
      <c r="Q100" s="298">
        <f>K100*100/489.55</f>
        <v>0.1021346134204882</v>
      </c>
      <c r="R100" s="303">
        <v>104</v>
      </c>
      <c r="S100" s="313">
        <f>(L100+M100)/2</f>
        <v>6.6610129762982376E-2</v>
      </c>
      <c r="T100" s="335">
        <v>97</v>
      </c>
      <c r="U100" s="336">
        <f t="shared" ref="U100:U131" si="32">SUM(L100:N100)/3</f>
        <v>0.16078054579722315</v>
      </c>
      <c r="V100" s="282">
        <v>36</v>
      </c>
      <c r="W100" s="314">
        <f t="shared" ref="W100:W131" si="33">(L100+M100+N100+O100+P100)/5</f>
        <v>0.78016121922258752</v>
      </c>
      <c r="X100" s="275">
        <v>45</v>
      </c>
      <c r="Y100" s="315">
        <f t="shared" ref="Y100:Y131" si="34">SUM(L100:Q100)/6</f>
        <v>0.66715678492223762</v>
      </c>
      <c r="Z100" s="263" t="s">
        <v>645</v>
      </c>
      <c r="AA100" s="263" t="s">
        <v>370</v>
      </c>
      <c r="AB100" s="264">
        <v>19.901046752929702</v>
      </c>
      <c r="AC100" s="264"/>
      <c r="AD100" s="263"/>
      <c r="AE100" s="264"/>
      <c r="AF100" s="264">
        <v>19.901046752929702</v>
      </c>
    </row>
    <row r="101" spans="1:32">
      <c r="A101" s="338">
        <v>98</v>
      </c>
      <c r="B101" s="317" t="s">
        <v>990</v>
      </c>
      <c r="C101" s="273" t="s">
        <v>991</v>
      </c>
      <c r="D101" s="273" t="s">
        <v>359</v>
      </c>
      <c r="E101" s="303"/>
      <c r="F101" s="288"/>
      <c r="G101" s="292"/>
      <c r="H101" s="289">
        <v>15.77</v>
      </c>
      <c r="I101" s="288"/>
      <c r="J101" s="288"/>
      <c r="K101" s="288"/>
      <c r="L101" s="298"/>
      <c r="M101" s="298"/>
      <c r="N101" s="298">
        <f t="shared" si="31"/>
        <v>0.45880367741184686</v>
      </c>
      <c r="O101" s="298"/>
      <c r="P101" s="298"/>
      <c r="Q101" s="298"/>
      <c r="R101" s="303"/>
      <c r="S101" s="304"/>
      <c r="T101" s="335">
        <v>98</v>
      </c>
      <c r="U101" s="336">
        <f t="shared" si="32"/>
        <v>0.15293455913728229</v>
      </c>
      <c r="V101" s="282">
        <v>121</v>
      </c>
      <c r="W101" s="314">
        <f t="shared" si="33"/>
        <v>9.1760735482369377E-2</v>
      </c>
      <c r="X101" s="275">
        <v>127</v>
      </c>
      <c r="Y101" s="315">
        <f t="shared" si="34"/>
        <v>7.6467279568641147E-2</v>
      </c>
      <c r="Z101" s="263" t="s">
        <v>274</v>
      </c>
      <c r="AA101" s="263" t="s">
        <v>361</v>
      </c>
      <c r="AB101" s="264">
        <v>32.203609466552699</v>
      </c>
      <c r="AC101" s="264">
        <v>1.9545789385271111</v>
      </c>
      <c r="AD101" s="263">
        <v>6.1871843338012704</v>
      </c>
      <c r="AE101" s="264"/>
      <c r="AF101" s="264">
        <v>34.158188405079812</v>
      </c>
    </row>
    <row r="102" spans="1:32">
      <c r="A102" s="338">
        <v>99</v>
      </c>
      <c r="B102" s="317" t="s">
        <v>306</v>
      </c>
      <c r="C102" s="273" t="s">
        <v>956</v>
      </c>
      <c r="D102" s="273" t="s">
        <v>360</v>
      </c>
      <c r="E102" s="304">
        <f t="shared" ref="E102:E118" si="35">G102+F102</f>
        <v>3.6802643409880411</v>
      </c>
      <c r="F102" s="288">
        <v>1.5795383110286783</v>
      </c>
      <c r="G102" s="288">
        <f>'[1]darb.(a..ž) ''08'!D63</f>
        <v>2.1007260299593629</v>
      </c>
      <c r="H102" s="289">
        <v>10</v>
      </c>
      <c r="I102" s="288">
        <v>5</v>
      </c>
      <c r="J102" s="288">
        <v>7.5</v>
      </c>
      <c r="K102" s="288">
        <v>10</v>
      </c>
      <c r="L102" s="298">
        <f>F102*100/1814.45</f>
        <v>8.7053283971929699E-2</v>
      </c>
      <c r="M102" s="298">
        <f>G102*100/2726.9</f>
        <v>7.7037149508942859E-2</v>
      </c>
      <c r="N102" s="298">
        <f t="shared" si="31"/>
        <v>0.29093448155475388</v>
      </c>
      <c r="O102" s="298">
        <f t="shared" ref="O102:O107" si="36">I102*100/2059.7</f>
        <v>0.24275379909695588</v>
      </c>
      <c r="P102" s="298">
        <f>J102*100/1858.5</f>
        <v>0.40355125100887812</v>
      </c>
      <c r="Q102" s="298">
        <f>K102*100/489.55</f>
        <v>2.0426922684097639</v>
      </c>
      <c r="R102" s="303">
        <v>95</v>
      </c>
      <c r="S102" s="313">
        <f t="shared" ref="S102:S118" si="37">(L102+M102)/2</f>
        <v>8.2045216740436272E-2</v>
      </c>
      <c r="T102" s="335">
        <v>99</v>
      </c>
      <c r="U102" s="336">
        <f t="shared" si="32"/>
        <v>0.15167497167854213</v>
      </c>
      <c r="V102" s="282">
        <v>88</v>
      </c>
      <c r="W102" s="314">
        <f t="shared" si="33"/>
        <v>0.22026599302829206</v>
      </c>
      <c r="X102" s="275">
        <v>56</v>
      </c>
      <c r="Y102" s="315">
        <f t="shared" si="34"/>
        <v>0.52400370559187071</v>
      </c>
      <c r="Z102" s="263" t="s">
        <v>265</v>
      </c>
      <c r="AA102" s="263" t="s">
        <v>364</v>
      </c>
      <c r="AB102" s="264">
        <v>79.551514625549302</v>
      </c>
      <c r="AC102" s="264"/>
      <c r="AD102" s="263"/>
      <c r="AE102" s="264"/>
      <c r="AF102" s="264">
        <v>79.551514625549302</v>
      </c>
    </row>
    <row r="103" spans="1:32">
      <c r="A103" s="338">
        <v>100</v>
      </c>
      <c r="B103" s="318" t="s">
        <v>305</v>
      </c>
      <c r="C103" s="273" t="s">
        <v>968</v>
      </c>
      <c r="D103" s="273" t="s">
        <v>363</v>
      </c>
      <c r="E103" s="304">
        <f t="shared" si="35"/>
        <v>6.3017499446868896</v>
      </c>
      <c r="F103" s="288">
        <v>6.3017499446868896</v>
      </c>
      <c r="G103" s="292"/>
      <c r="H103" s="289">
        <v>2.34</v>
      </c>
      <c r="I103" s="288">
        <v>1.3333333333333333</v>
      </c>
      <c r="J103" s="288"/>
      <c r="K103" s="288">
        <v>0.5</v>
      </c>
      <c r="L103" s="298">
        <f>F103*100/1814.45</f>
        <v>0.34730909888323674</v>
      </c>
      <c r="M103" s="298"/>
      <c r="N103" s="298">
        <f t="shared" si="31"/>
        <v>6.8078668683812404E-2</v>
      </c>
      <c r="O103" s="298">
        <f t="shared" si="36"/>
        <v>6.4734346425854891E-2</v>
      </c>
      <c r="P103" s="298"/>
      <c r="Q103" s="298">
        <f>K103*100/489.55</f>
        <v>0.1021346134204882</v>
      </c>
      <c r="R103" s="303">
        <v>81</v>
      </c>
      <c r="S103" s="313">
        <f t="shared" si="37"/>
        <v>0.17365454944161837</v>
      </c>
      <c r="T103" s="335">
        <v>100</v>
      </c>
      <c r="U103" s="336">
        <f t="shared" si="32"/>
        <v>0.13846258918901638</v>
      </c>
      <c r="V103" s="282">
        <v>120</v>
      </c>
      <c r="W103" s="314">
        <f t="shared" si="33"/>
        <v>9.6024422798580811E-2</v>
      </c>
      <c r="X103" s="275">
        <v>123</v>
      </c>
      <c r="Y103" s="315">
        <f t="shared" si="34"/>
        <v>9.7042787902232044E-2</v>
      </c>
      <c r="Z103" s="263" t="s">
        <v>321</v>
      </c>
      <c r="AA103" s="263" t="s">
        <v>364</v>
      </c>
      <c r="AB103" s="264">
        <v>26.75</v>
      </c>
      <c r="AC103" s="264">
        <v>1.6274458434545287</v>
      </c>
      <c r="AD103" s="263">
        <v>5.15165042877197</v>
      </c>
      <c r="AE103" s="264"/>
      <c r="AF103" s="264">
        <v>28.377445843454527</v>
      </c>
    </row>
    <row r="104" spans="1:32">
      <c r="A104" s="338">
        <v>101</v>
      </c>
      <c r="B104" s="317" t="s">
        <v>322</v>
      </c>
      <c r="C104" s="273" t="s">
        <v>974</v>
      </c>
      <c r="D104" s="273" t="s">
        <v>360</v>
      </c>
      <c r="E104" s="304">
        <f t="shared" si="35"/>
        <v>3.6802643409880411</v>
      </c>
      <c r="F104" s="288">
        <v>1.5795383110286783</v>
      </c>
      <c r="G104" s="288">
        <f>'[1]darb.(a..ž) ''08'!D62</f>
        <v>2.1007260299593629</v>
      </c>
      <c r="H104" s="289">
        <v>7.5</v>
      </c>
      <c r="I104" s="288">
        <v>10</v>
      </c>
      <c r="J104" s="288">
        <v>10</v>
      </c>
      <c r="K104" s="288">
        <v>2</v>
      </c>
      <c r="L104" s="298">
        <f>F104*100/1814.45</f>
        <v>8.7053283971929699E-2</v>
      </c>
      <c r="M104" s="298">
        <f>G104*100/2726.9</f>
        <v>7.7037149508942859E-2</v>
      </c>
      <c r="N104" s="298">
        <f t="shared" si="31"/>
        <v>0.21820086116606541</v>
      </c>
      <c r="O104" s="298">
        <f t="shared" si="36"/>
        <v>0.48550759819391176</v>
      </c>
      <c r="P104" s="298">
        <f>J104*100/1858.5</f>
        <v>0.53806833467850412</v>
      </c>
      <c r="Q104" s="298">
        <f>K104*100/489.55</f>
        <v>0.4085384536819528</v>
      </c>
      <c r="R104" s="303">
        <v>94</v>
      </c>
      <c r="S104" s="313">
        <f t="shared" si="37"/>
        <v>8.2045216740436272E-2</v>
      </c>
      <c r="T104" s="335">
        <v>101</v>
      </c>
      <c r="U104" s="336">
        <f t="shared" si="32"/>
        <v>0.12743043154897932</v>
      </c>
      <c r="V104" s="282">
        <v>81</v>
      </c>
      <c r="W104" s="314">
        <f t="shared" si="33"/>
        <v>0.28117344550387074</v>
      </c>
      <c r="X104" s="275">
        <v>79</v>
      </c>
      <c r="Y104" s="315">
        <f t="shared" si="34"/>
        <v>0.3024009468668844</v>
      </c>
      <c r="Z104" s="263" t="s">
        <v>336</v>
      </c>
      <c r="AA104" s="263" t="s">
        <v>362</v>
      </c>
      <c r="AB104" s="264"/>
      <c r="AC104" s="264">
        <v>4.7386149330860343</v>
      </c>
      <c r="AD104" s="263">
        <v>15</v>
      </c>
      <c r="AE104" s="264"/>
      <c r="AF104" s="264">
        <v>4.7386149330860343</v>
      </c>
    </row>
    <row r="105" spans="1:32">
      <c r="A105" s="338">
        <v>102</v>
      </c>
      <c r="B105" s="317" t="s">
        <v>989</v>
      </c>
      <c r="C105" s="273" t="s">
        <v>982</v>
      </c>
      <c r="D105" s="273" t="s">
        <v>366</v>
      </c>
      <c r="E105" s="304">
        <f t="shared" si="35"/>
        <v>6.3</v>
      </c>
      <c r="F105" s="288"/>
      <c r="G105" s="288">
        <f>'[1]darb.(a..ž) ''08'!D38</f>
        <v>6.3</v>
      </c>
      <c r="H105" s="289">
        <v>5</v>
      </c>
      <c r="I105" s="288">
        <v>6</v>
      </c>
      <c r="J105" s="288"/>
      <c r="K105" s="288"/>
      <c r="L105" s="298"/>
      <c r="M105" s="298">
        <f>G105*100/2726.9</f>
        <v>0.23103157431515639</v>
      </c>
      <c r="N105" s="298">
        <f t="shared" si="31"/>
        <v>0.14546724077737694</v>
      </c>
      <c r="O105" s="298">
        <f t="shared" si="36"/>
        <v>0.29130455891634705</v>
      </c>
      <c r="P105" s="298"/>
      <c r="Q105" s="298"/>
      <c r="R105" s="303">
        <v>82</v>
      </c>
      <c r="S105" s="313">
        <f t="shared" si="37"/>
        <v>0.1155157871575782</v>
      </c>
      <c r="T105" s="335">
        <v>102</v>
      </c>
      <c r="U105" s="336">
        <f t="shared" si="32"/>
        <v>0.12549960503084445</v>
      </c>
      <c r="V105" s="282">
        <v>111</v>
      </c>
      <c r="W105" s="314">
        <f t="shared" si="33"/>
        <v>0.13356067480177608</v>
      </c>
      <c r="X105" s="275">
        <v>119</v>
      </c>
      <c r="Y105" s="315">
        <f t="shared" si="34"/>
        <v>0.1113005623348134</v>
      </c>
      <c r="Z105" s="263" t="s">
        <v>424</v>
      </c>
      <c r="AA105" s="263" t="s">
        <v>366</v>
      </c>
      <c r="AB105" s="264"/>
      <c r="AC105" s="264">
        <v>0.39488457775716956</v>
      </c>
      <c r="AD105" s="263">
        <v>1.25</v>
      </c>
      <c r="AE105" s="264">
        <v>0.36250001192092901</v>
      </c>
      <c r="AF105" s="264">
        <v>0.75738458967809863</v>
      </c>
    </row>
    <row r="106" spans="1:32">
      <c r="A106" s="338">
        <v>103</v>
      </c>
      <c r="B106" s="317" t="s">
        <v>317</v>
      </c>
      <c r="C106" s="273" t="s">
        <v>954</v>
      </c>
      <c r="D106" s="273" t="s">
        <v>366</v>
      </c>
      <c r="E106" s="304">
        <f t="shared" si="35"/>
        <v>6.5185582328137759</v>
      </c>
      <c r="F106" s="288">
        <v>6.161434807720684</v>
      </c>
      <c r="G106" s="288">
        <f>'[1]darb.(a..ž) ''08'!D91</f>
        <v>0.35712342509309164</v>
      </c>
      <c r="H106" s="289"/>
      <c r="I106" s="288">
        <v>25.452000000000002</v>
      </c>
      <c r="J106" s="288"/>
      <c r="K106" s="288">
        <v>13.164999999999999</v>
      </c>
      <c r="L106" s="298">
        <f>F106*100/1814.45</f>
        <v>0.33957589394696375</v>
      </c>
      <c r="M106" s="298">
        <f>G106*100/2726.9</f>
        <v>1.3096315416520286E-2</v>
      </c>
      <c r="N106" s="298"/>
      <c r="O106" s="298">
        <f t="shared" si="36"/>
        <v>1.2357139389231444</v>
      </c>
      <c r="P106" s="298"/>
      <c r="Q106" s="298">
        <f>K106*100/489.55</f>
        <v>2.6892043713614542</v>
      </c>
      <c r="R106" s="303">
        <v>78</v>
      </c>
      <c r="S106" s="313">
        <f t="shared" si="37"/>
        <v>0.17633610468174202</v>
      </c>
      <c r="T106" s="335">
        <v>103</v>
      </c>
      <c r="U106" s="336">
        <f t="shared" si="32"/>
        <v>0.11755740312116135</v>
      </c>
      <c r="V106" s="282">
        <v>79</v>
      </c>
      <c r="W106" s="314">
        <f t="shared" si="33"/>
        <v>0.3176772296573257</v>
      </c>
      <c r="X106" s="275">
        <v>41</v>
      </c>
      <c r="Y106" s="315">
        <f t="shared" si="34"/>
        <v>0.7129317532746805</v>
      </c>
      <c r="Z106" s="263" t="s">
        <v>322</v>
      </c>
      <c r="AA106" s="263" t="s">
        <v>360</v>
      </c>
      <c r="AB106" s="264"/>
      <c r="AC106" s="264">
        <v>1.5795383110286783</v>
      </c>
      <c r="AD106" s="263">
        <v>5</v>
      </c>
      <c r="AE106" s="264"/>
      <c r="AF106" s="264">
        <v>1.5795383110286783</v>
      </c>
    </row>
    <row r="107" spans="1:32">
      <c r="A107" s="338">
        <v>104</v>
      </c>
      <c r="B107" s="317" t="s">
        <v>344</v>
      </c>
      <c r="C107" s="273" t="s">
        <v>975</v>
      </c>
      <c r="D107" s="273" t="s">
        <v>362</v>
      </c>
      <c r="E107" s="304">
        <f t="shared" si="35"/>
        <v>6.8393409630453972</v>
      </c>
      <c r="F107" s="288">
        <v>4.7386149330860343</v>
      </c>
      <c r="G107" s="288">
        <f>'[1]darb.(a..ž) ''08'!D94</f>
        <v>2.1007260299593629</v>
      </c>
      <c r="H107" s="289"/>
      <c r="I107" s="288">
        <v>11</v>
      </c>
      <c r="J107" s="288"/>
      <c r="K107" s="288"/>
      <c r="L107" s="298">
        <f>F107*100/1814.45</f>
        <v>0.26115985191578905</v>
      </c>
      <c r="M107" s="298">
        <f>G107*100/2726.9</f>
        <v>7.7037149508942859E-2</v>
      </c>
      <c r="N107" s="298"/>
      <c r="O107" s="298">
        <f t="shared" si="36"/>
        <v>0.53405835801330293</v>
      </c>
      <c r="P107" s="298"/>
      <c r="Q107" s="298"/>
      <c r="R107" s="303">
        <v>77</v>
      </c>
      <c r="S107" s="313">
        <f t="shared" si="37"/>
        <v>0.16909850071236596</v>
      </c>
      <c r="T107" s="335">
        <v>104</v>
      </c>
      <c r="U107" s="336">
        <f t="shared" si="32"/>
        <v>0.11273233380824398</v>
      </c>
      <c r="V107" s="282">
        <v>100</v>
      </c>
      <c r="W107" s="314">
        <f t="shared" si="33"/>
        <v>0.17445107188760697</v>
      </c>
      <c r="X107" s="275">
        <v>112</v>
      </c>
      <c r="Y107" s="315">
        <f t="shared" si="34"/>
        <v>0.14537589323967248</v>
      </c>
      <c r="Z107" s="263" t="s">
        <v>306</v>
      </c>
      <c r="AA107" s="263" t="s">
        <v>360</v>
      </c>
      <c r="AB107" s="264"/>
      <c r="AC107" s="264">
        <v>1.5795383110286783</v>
      </c>
      <c r="AD107" s="263">
        <v>5</v>
      </c>
      <c r="AE107" s="264"/>
      <c r="AF107" s="264">
        <v>1.5795383110286783</v>
      </c>
    </row>
    <row r="108" spans="1:32">
      <c r="A108" s="338">
        <v>105</v>
      </c>
      <c r="B108" s="317" t="s">
        <v>339</v>
      </c>
      <c r="C108" s="273" t="s">
        <v>982</v>
      </c>
      <c r="D108" s="273" t="s">
        <v>369</v>
      </c>
      <c r="E108" s="304">
        <f t="shared" si="35"/>
        <v>6.3349614164969319</v>
      </c>
      <c r="F108" s="288">
        <v>5.2845984015172505</v>
      </c>
      <c r="G108" s="288">
        <f>'[1]darb.(a..ž) ''08'!D76</f>
        <v>1.0503630149796814</v>
      </c>
      <c r="H108" s="289"/>
      <c r="I108" s="288"/>
      <c r="J108" s="288"/>
      <c r="K108" s="288"/>
      <c r="L108" s="298">
        <f>F108*100/1814.45</f>
        <v>0.29125070415372428</v>
      </c>
      <c r="M108" s="298">
        <f>G108*100/2726.9</f>
        <v>3.851857475447143E-2</v>
      </c>
      <c r="N108" s="298"/>
      <c r="O108" s="298"/>
      <c r="P108" s="298"/>
      <c r="Q108" s="298"/>
      <c r="R108" s="303">
        <v>79</v>
      </c>
      <c r="S108" s="313">
        <f t="shared" si="37"/>
        <v>0.16488463945409787</v>
      </c>
      <c r="T108" s="335">
        <v>105</v>
      </c>
      <c r="U108" s="336">
        <f t="shared" si="32"/>
        <v>0.10992309296939858</v>
      </c>
      <c r="V108" s="282">
        <v>125</v>
      </c>
      <c r="W108" s="314">
        <f t="shared" si="33"/>
        <v>6.5953855781639148E-2</v>
      </c>
      <c r="X108" s="275">
        <v>132</v>
      </c>
      <c r="Y108" s="315">
        <f t="shared" si="34"/>
        <v>5.4961546484699288E-2</v>
      </c>
      <c r="Z108" s="263" t="s">
        <v>264</v>
      </c>
      <c r="AA108" s="263" t="s">
        <v>360</v>
      </c>
      <c r="AB108" s="264">
        <v>16</v>
      </c>
      <c r="AC108" s="264"/>
      <c r="AD108" s="263"/>
      <c r="AE108" s="264"/>
      <c r="AF108" s="264">
        <v>16</v>
      </c>
    </row>
    <row r="109" spans="1:32">
      <c r="A109" s="338">
        <v>106</v>
      </c>
      <c r="B109" s="317" t="s">
        <v>1005</v>
      </c>
      <c r="C109" s="273" t="s">
        <v>962</v>
      </c>
      <c r="D109" s="273" t="s">
        <v>366</v>
      </c>
      <c r="E109" s="304">
        <f t="shared" si="35"/>
        <v>5.717134826053532</v>
      </c>
      <c r="F109" s="288">
        <v>5.717134826053532</v>
      </c>
      <c r="G109" s="292"/>
      <c r="H109" s="289"/>
      <c r="I109" s="288">
        <v>6.25</v>
      </c>
      <c r="J109" s="288">
        <v>2.5</v>
      </c>
      <c r="K109" s="288">
        <v>3</v>
      </c>
      <c r="L109" s="298">
        <f>F109*100/1814.45</f>
        <v>0.31508913588434689</v>
      </c>
      <c r="M109" s="298"/>
      <c r="N109" s="298"/>
      <c r="O109" s="298">
        <f>I109*100/2059.7</f>
        <v>0.30344224887119486</v>
      </c>
      <c r="P109" s="298">
        <f>J109*100/1858.5</f>
        <v>0.13451708366962603</v>
      </c>
      <c r="Q109" s="298">
        <f>K109*100/489.55</f>
        <v>0.61280768052292922</v>
      </c>
      <c r="R109" s="303">
        <v>85</v>
      </c>
      <c r="S109" s="313">
        <f t="shared" si="37"/>
        <v>0.15754456794217345</v>
      </c>
      <c r="T109" s="335">
        <v>106</v>
      </c>
      <c r="U109" s="336">
        <f t="shared" si="32"/>
        <v>0.10502971196144896</v>
      </c>
      <c r="V109" s="282">
        <v>105</v>
      </c>
      <c r="W109" s="314">
        <f t="shared" si="33"/>
        <v>0.15060969368503357</v>
      </c>
      <c r="X109" s="275">
        <v>93</v>
      </c>
      <c r="Y109" s="315">
        <f t="shared" si="34"/>
        <v>0.2276426914913495</v>
      </c>
      <c r="Z109" s="263" t="s">
        <v>419</v>
      </c>
      <c r="AA109" s="263" t="s">
        <v>362</v>
      </c>
      <c r="AB109" s="264"/>
      <c r="AC109" s="264">
        <v>2.3693074665430172</v>
      </c>
      <c r="AD109" s="263">
        <v>7.5</v>
      </c>
      <c r="AE109" s="264"/>
      <c r="AF109" s="264">
        <v>2.3693074665430172</v>
      </c>
    </row>
    <row r="110" spans="1:32">
      <c r="A110" s="338">
        <v>107</v>
      </c>
      <c r="B110" s="317" t="s">
        <v>993</v>
      </c>
      <c r="C110" s="273" t="s">
        <v>954</v>
      </c>
      <c r="D110" s="273" t="s">
        <v>370</v>
      </c>
      <c r="E110" s="304">
        <f t="shared" si="35"/>
        <v>8.5299999999999994</v>
      </c>
      <c r="F110" s="288"/>
      <c r="G110" s="288">
        <f>'[1]darb.(a..ž) ''08'!D60</f>
        <v>8.5299999999999994</v>
      </c>
      <c r="H110" s="289"/>
      <c r="I110" s="288">
        <v>6</v>
      </c>
      <c r="J110" s="288">
        <v>6</v>
      </c>
      <c r="K110" s="288">
        <v>4</v>
      </c>
      <c r="L110" s="298"/>
      <c r="M110" s="298">
        <f>G110*100/2726.9</f>
        <v>0.31280941728702916</v>
      </c>
      <c r="N110" s="298"/>
      <c r="O110" s="298">
        <f>I110*100/2059.7</f>
        <v>0.29130455891634705</v>
      </c>
      <c r="P110" s="298">
        <f>J110*100/1858.5</f>
        <v>0.32284100080710249</v>
      </c>
      <c r="Q110" s="298">
        <f>K110*100/489.55</f>
        <v>0.81707690736390559</v>
      </c>
      <c r="R110" s="303">
        <v>74</v>
      </c>
      <c r="S110" s="313">
        <f t="shared" si="37"/>
        <v>0.15640470864351458</v>
      </c>
      <c r="T110" s="335">
        <v>107</v>
      </c>
      <c r="U110" s="336">
        <f t="shared" si="32"/>
        <v>0.10426980576234306</v>
      </c>
      <c r="V110" s="282">
        <v>97</v>
      </c>
      <c r="W110" s="314">
        <f t="shared" si="33"/>
        <v>0.18539099540209575</v>
      </c>
      <c r="X110" s="275">
        <v>83</v>
      </c>
      <c r="Y110" s="315">
        <f t="shared" si="34"/>
        <v>0.29067198072906408</v>
      </c>
      <c r="Z110" s="263" t="s">
        <v>272</v>
      </c>
      <c r="AA110" s="263" t="s">
        <v>364</v>
      </c>
      <c r="AB110" s="264">
        <v>8.875</v>
      </c>
      <c r="AC110" s="264">
        <v>5.5283840886003732</v>
      </c>
      <c r="AD110" s="263">
        <v>17.5</v>
      </c>
      <c r="AE110" s="264"/>
      <c r="AF110" s="264">
        <v>14.403384088600372</v>
      </c>
    </row>
    <row r="111" spans="1:32">
      <c r="A111" s="338">
        <v>108</v>
      </c>
      <c r="B111" s="317" t="s">
        <v>341</v>
      </c>
      <c r="C111" s="273" t="s">
        <v>954</v>
      </c>
      <c r="D111" s="273" t="s">
        <v>371</v>
      </c>
      <c r="E111" s="304">
        <f t="shared" si="35"/>
        <v>2.9932251069311713</v>
      </c>
      <c r="F111" s="288">
        <v>2.9932251069311713</v>
      </c>
      <c r="G111" s="292"/>
      <c r="H111" s="289">
        <v>5</v>
      </c>
      <c r="I111" s="288"/>
      <c r="J111" s="288">
        <v>6.25</v>
      </c>
      <c r="K111" s="288">
        <v>5</v>
      </c>
      <c r="L111" s="298">
        <f>F111*100/1814.45</f>
        <v>0.16496597354190917</v>
      </c>
      <c r="M111" s="298"/>
      <c r="N111" s="298">
        <f>H111*100/3437.2</f>
        <v>0.14546724077737694</v>
      </c>
      <c r="O111" s="298"/>
      <c r="P111" s="298">
        <f>J111*100/1858.5</f>
        <v>0.33629270917406512</v>
      </c>
      <c r="Q111" s="298">
        <f>K111*100/489.55</f>
        <v>1.021346134204882</v>
      </c>
      <c r="R111" s="303">
        <v>102</v>
      </c>
      <c r="S111" s="313">
        <f t="shared" si="37"/>
        <v>8.2482986770954586E-2</v>
      </c>
      <c r="T111" s="335">
        <v>108</v>
      </c>
      <c r="U111" s="336">
        <f t="shared" si="32"/>
        <v>0.1034777381064287</v>
      </c>
      <c r="V111" s="282">
        <v>113</v>
      </c>
      <c r="W111" s="314">
        <f t="shared" si="33"/>
        <v>0.12934518469867023</v>
      </c>
      <c r="X111" s="275">
        <v>88</v>
      </c>
      <c r="Y111" s="315">
        <f t="shared" si="34"/>
        <v>0.27801200961637224</v>
      </c>
      <c r="Z111" s="263" t="s">
        <v>304</v>
      </c>
      <c r="AA111" s="263" t="s">
        <v>363</v>
      </c>
      <c r="AB111" s="264"/>
      <c r="AC111" s="264">
        <v>0.78976915551433913</v>
      </c>
      <c r="AD111" s="263">
        <v>2.5</v>
      </c>
      <c r="AE111" s="264"/>
      <c r="AF111" s="264">
        <v>0.78976915551433913</v>
      </c>
    </row>
    <row r="112" spans="1:32">
      <c r="A112" s="338">
        <v>109</v>
      </c>
      <c r="B112" s="317" t="s">
        <v>908</v>
      </c>
      <c r="C112" s="273" t="s">
        <v>975</v>
      </c>
      <c r="D112" s="273" t="s">
        <v>369</v>
      </c>
      <c r="E112" s="304">
        <f t="shared" si="35"/>
        <v>6.3101656669964008</v>
      </c>
      <c r="F112" s="288">
        <v>3.1590766220573565</v>
      </c>
      <c r="G112" s="288">
        <f>'[1]darb.(a..ž) ''08'!D33</f>
        <v>3.1510890449390443</v>
      </c>
      <c r="H112" s="289"/>
      <c r="I112" s="288">
        <v>5</v>
      </c>
      <c r="J112" s="288"/>
      <c r="K112" s="288"/>
      <c r="L112" s="298">
        <f>F112*100/1814.45</f>
        <v>0.1741065679438594</v>
      </c>
      <c r="M112" s="298">
        <f>G112*100/2726.9</f>
        <v>0.11555572426341429</v>
      </c>
      <c r="N112" s="298"/>
      <c r="O112" s="298">
        <f>I112*100/2059.7</f>
        <v>0.24275379909695588</v>
      </c>
      <c r="P112" s="298"/>
      <c r="Q112" s="298"/>
      <c r="R112" s="303">
        <v>80</v>
      </c>
      <c r="S112" s="313">
        <f t="shared" si="37"/>
        <v>0.14483114610363684</v>
      </c>
      <c r="T112" s="335">
        <v>109</v>
      </c>
      <c r="U112" s="336">
        <f t="shared" si="32"/>
        <v>9.6554097402424557E-2</v>
      </c>
      <c r="V112" s="282">
        <v>115</v>
      </c>
      <c r="W112" s="314">
        <f t="shared" si="33"/>
        <v>0.1064832182608459</v>
      </c>
      <c r="X112" s="275">
        <v>124</v>
      </c>
      <c r="Y112" s="315">
        <f t="shared" si="34"/>
        <v>8.873601521737158E-2</v>
      </c>
      <c r="Z112" s="263"/>
      <c r="AA112" s="263"/>
      <c r="AB112" s="264"/>
      <c r="AC112" s="264"/>
      <c r="AD112" s="263"/>
      <c r="AE112" s="264"/>
      <c r="AF112" s="264"/>
    </row>
    <row r="113" spans="1:32">
      <c r="A113" s="338">
        <v>110</v>
      </c>
      <c r="B113" s="317" t="s">
        <v>648</v>
      </c>
      <c r="C113" s="273" t="s">
        <v>975</v>
      </c>
      <c r="D113" s="273" t="s">
        <v>366</v>
      </c>
      <c r="E113" s="304">
        <f t="shared" si="35"/>
        <v>4.7386149330860343</v>
      </c>
      <c r="F113" s="288">
        <v>4.7386149330860343</v>
      </c>
      <c r="G113" s="292"/>
      <c r="H113" s="289"/>
      <c r="I113" s="288">
        <v>1.25</v>
      </c>
      <c r="J113" s="288"/>
      <c r="K113" s="288"/>
      <c r="L113" s="298">
        <f>F113*100/1814.45</f>
        <v>0.26115985191578905</v>
      </c>
      <c r="M113" s="298"/>
      <c r="N113" s="298"/>
      <c r="O113" s="298">
        <f>I113*100/2059.7</f>
        <v>6.068844977423897E-2</v>
      </c>
      <c r="P113" s="298"/>
      <c r="Q113" s="298"/>
      <c r="R113" s="303">
        <v>87</v>
      </c>
      <c r="S113" s="313">
        <f t="shared" si="37"/>
        <v>0.13057992595789453</v>
      </c>
      <c r="T113" s="335">
        <v>110</v>
      </c>
      <c r="U113" s="336">
        <f t="shared" si="32"/>
        <v>8.7053283971929685E-2</v>
      </c>
      <c r="V113" s="282">
        <v>126</v>
      </c>
      <c r="W113" s="314">
        <f t="shared" si="33"/>
        <v>6.4369660338005605E-2</v>
      </c>
      <c r="X113" s="275">
        <v>133</v>
      </c>
      <c r="Y113" s="315">
        <f t="shared" si="34"/>
        <v>5.3641383615004673E-2</v>
      </c>
      <c r="Z113" s="263" t="s">
        <v>425</v>
      </c>
      <c r="AA113" s="263" t="s">
        <v>368</v>
      </c>
      <c r="AB113" s="264"/>
      <c r="AC113" s="264">
        <v>1.3596423319818036</v>
      </c>
      <c r="AD113" s="263">
        <v>4.3039232492446899</v>
      </c>
      <c r="AE113" s="264"/>
      <c r="AF113" s="264">
        <v>1.3596423319818036</v>
      </c>
    </row>
    <row r="114" spans="1:32">
      <c r="A114" s="338">
        <v>111</v>
      </c>
      <c r="B114" s="317" t="s">
        <v>998</v>
      </c>
      <c r="C114" s="273" t="s">
        <v>968</v>
      </c>
      <c r="D114" s="273" t="s">
        <v>362</v>
      </c>
      <c r="E114" s="304">
        <f t="shared" si="35"/>
        <v>3.15</v>
      </c>
      <c r="F114" s="288"/>
      <c r="G114" s="288">
        <f>'[1]darb.(a..ž) ''08'!D36</f>
        <v>3.15</v>
      </c>
      <c r="H114" s="289">
        <v>5</v>
      </c>
      <c r="I114" s="288"/>
      <c r="J114" s="288"/>
      <c r="K114" s="288"/>
      <c r="L114" s="298"/>
      <c r="M114" s="298">
        <f>G114*100/2726.9</f>
        <v>0.1155157871575782</v>
      </c>
      <c r="N114" s="298">
        <f>H114*100/3437.2</f>
        <v>0.14546724077737694</v>
      </c>
      <c r="O114" s="298"/>
      <c r="P114" s="298"/>
      <c r="Q114" s="298"/>
      <c r="R114" s="303">
        <v>100</v>
      </c>
      <c r="S114" s="313">
        <f t="shared" si="37"/>
        <v>5.7757893578789098E-2</v>
      </c>
      <c r="T114" s="335">
        <v>111</v>
      </c>
      <c r="U114" s="336">
        <f t="shared" si="32"/>
        <v>8.6994342644985054E-2</v>
      </c>
      <c r="V114" s="282">
        <v>131</v>
      </c>
      <c r="W114" s="314">
        <f t="shared" si="33"/>
        <v>5.2196605586991032E-2</v>
      </c>
      <c r="X114" s="275">
        <v>137</v>
      </c>
      <c r="Y114" s="315">
        <f t="shared" si="34"/>
        <v>4.3497171322492527E-2</v>
      </c>
      <c r="Z114" s="263" t="s">
        <v>426</v>
      </c>
      <c r="AA114" s="263" t="s">
        <v>371</v>
      </c>
      <c r="AB114" s="264"/>
      <c r="AC114" s="264">
        <v>0.60043235372723813</v>
      </c>
      <c r="AD114" s="263">
        <v>1.90065777301788</v>
      </c>
      <c r="AE114" s="264"/>
      <c r="AF114" s="264">
        <v>0.60043235372723813</v>
      </c>
    </row>
    <row r="115" spans="1:32">
      <c r="A115" s="338">
        <v>112</v>
      </c>
      <c r="B115" s="317" t="s">
        <v>356</v>
      </c>
      <c r="C115" s="273" t="s">
        <v>975</v>
      </c>
      <c r="D115" s="273" t="s">
        <v>361</v>
      </c>
      <c r="E115" s="304">
        <f t="shared" si="35"/>
        <v>4.5876766879401893</v>
      </c>
      <c r="F115" s="288">
        <v>4.5876766879401893</v>
      </c>
      <c r="G115" s="288"/>
      <c r="H115" s="288"/>
      <c r="I115" s="288"/>
      <c r="J115" s="288"/>
      <c r="K115" s="288"/>
      <c r="L115" s="298">
        <f>F115*100/1814.45</f>
        <v>0.25284117434705777</v>
      </c>
      <c r="M115" s="298"/>
      <c r="N115" s="298"/>
      <c r="O115" s="298"/>
      <c r="P115" s="298"/>
      <c r="Q115" s="298"/>
      <c r="R115" s="303">
        <v>88</v>
      </c>
      <c r="S115" s="313">
        <f t="shared" si="37"/>
        <v>0.12642058717352889</v>
      </c>
      <c r="T115" s="335">
        <v>112</v>
      </c>
      <c r="U115" s="336">
        <f t="shared" si="32"/>
        <v>8.4280391449019262E-2</v>
      </c>
      <c r="V115" s="282">
        <v>132</v>
      </c>
      <c r="W115" s="314">
        <f t="shared" si="33"/>
        <v>5.0568234869411553E-2</v>
      </c>
      <c r="X115" s="275">
        <v>139</v>
      </c>
      <c r="Y115" s="315">
        <f t="shared" si="34"/>
        <v>4.2140195724509631E-2</v>
      </c>
      <c r="Z115" s="263" t="s">
        <v>301</v>
      </c>
      <c r="AA115" s="263" t="s">
        <v>362</v>
      </c>
      <c r="AB115" s="264"/>
      <c r="AC115" s="264">
        <v>2.6286890789310093</v>
      </c>
      <c r="AD115" s="263">
        <v>8.3210678100585902</v>
      </c>
      <c r="AE115" s="264"/>
      <c r="AF115" s="264">
        <v>2.6286890789310093</v>
      </c>
    </row>
    <row r="116" spans="1:32">
      <c r="A116" s="338">
        <v>113</v>
      </c>
      <c r="B116" s="317" t="s">
        <v>294</v>
      </c>
      <c r="C116" s="273" t="s">
        <v>956</v>
      </c>
      <c r="D116" s="273" t="s">
        <v>362</v>
      </c>
      <c r="E116" s="304">
        <f t="shared" si="35"/>
        <v>4.3735039308746302</v>
      </c>
      <c r="F116" s="288">
        <v>1.5795383110286783</v>
      </c>
      <c r="G116" s="288">
        <f>'[1]darb.(a..ž) ''08'!D85</f>
        <v>2.7939656198459524</v>
      </c>
      <c r="H116" s="289">
        <v>1.67</v>
      </c>
      <c r="I116" s="288"/>
      <c r="J116" s="288"/>
      <c r="K116" s="288"/>
      <c r="L116" s="298">
        <f>F116*100/1814.45</f>
        <v>8.7053283971929699E-2</v>
      </c>
      <c r="M116" s="298">
        <f>G116*100/2726.9</f>
        <v>0.10245940884689399</v>
      </c>
      <c r="N116" s="298">
        <f>H116*100/3437.2</f>
        <v>4.8586058419643897E-2</v>
      </c>
      <c r="O116" s="298"/>
      <c r="P116" s="298"/>
      <c r="Q116" s="298"/>
      <c r="R116" s="303">
        <v>90</v>
      </c>
      <c r="S116" s="313">
        <f t="shared" si="37"/>
        <v>9.4756346409411843E-2</v>
      </c>
      <c r="T116" s="335">
        <v>113</v>
      </c>
      <c r="U116" s="336">
        <f t="shared" si="32"/>
        <v>7.9366250412822525E-2</v>
      </c>
      <c r="V116" s="282">
        <v>135</v>
      </c>
      <c r="W116" s="314">
        <f t="shared" si="33"/>
        <v>4.7619750247693514E-2</v>
      </c>
      <c r="X116" s="275">
        <v>142</v>
      </c>
      <c r="Y116" s="315">
        <f t="shared" si="34"/>
        <v>3.9683125206411263E-2</v>
      </c>
      <c r="Z116" s="263" t="s">
        <v>347</v>
      </c>
      <c r="AA116" s="263" t="s">
        <v>359</v>
      </c>
      <c r="AB116" s="264"/>
      <c r="AC116" s="264">
        <v>2.3693074665430172</v>
      </c>
      <c r="AD116" s="263">
        <v>7.5</v>
      </c>
      <c r="AE116" s="264"/>
      <c r="AF116" s="264">
        <v>2.3693074665430172</v>
      </c>
    </row>
    <row r="117" spans="1:32">
      <c r="A117" s="338">
        <v>114</v>
      </c>
      <c r="B117" s="317" t="s">
        <v>1004</v>
      </c>
      <c r="C117" s="273" t="s">
        <v>975</v>
      </c>
      <c r="D117" s="273" t="s">
        <v>362</v>
      </c>
      <c r="E117" s="304">
        <f t="shared" si="35"/>
        <v>6.3</v>
      </c>
      <c r="F117" s="288"/>
      <c r="G117" s="288">
        <f>'[1]darb.(a..ž) ''08'!D7</f>
        <v>6.3</v>
      </c>
      <c r="H117" s="292"/>
      <c r="I117" s="292"/>
      <c r="J117" s="292"/>
      <c r="K117" s="292"/>
      <c r="L117" s="298"/>
      <c r="M117" s="298">
        <f>G117*100/2726.9</f>
        <v>0.23103157431515639</v>
      </c>
      <c r="N117" s="298"/>
      <c r="O117" s="298"/>
      <c r="P117" s="298"/>
      <c r="Q117" s="298"/>
      <c r="R117" s="303">
        <v>83</v>
      </c>
      <c r="S117" s="313">
        <f t="shared" si="37"/>
        <v>0.1155157871575782</v>
      </c>
      <c r="T117" s="335">
        <v>114</v>
      </c>
      <c r="U117" s="336">
        <f t="shared" si="32"/>
        <v>7.7010524771718797E-2</v>
      </c>
      <c r="V117" s="282">
        <v>136</v>
      </c>
      <c r="W117" s="314">
        <f t="shared" si="33"/>
        <v>4.6206314863031277E-2</v>
      </c>
      <c r="X117" s="275">
        <v>143</v>
      </c>
      <c r="Y117" s="315">
        <f t="shared" si="34"/>
        <v>3.8505262385859398E-2</v>
      </c>
      <c r="Z117" s="263" t="s">
        <v>373</v>
      </c>
      <c r="AA117" s="263" t="s">
        <v>359</v>
      </c>
      <c r="AB117" s="264"/>
      <c r="AC117" s="264">
        <v>2.3693074665430172</v>
      </c>
      <c r="AD117" s="263">
        <v>7.5</v>
      </c>
      <c r="AE117" s="264"/>
      <c r="AF117" s="264">
        <v>2.3693074665430172</v>
      </c>
    </row>
    <row r="118" spans="1:32">
      <c r="A118" s="338">
        <v>115</v>
      </c>
      <c r="B118" s="317" t="s">
        <v>1003</v>
      </c>
      <c r="C118" s="273" t="s">
        <v>956</v>
      </c>
      <c r="D118" s="273" t="s">
        <v>370</v>
      </c>
      <c r="E118" s="304">
        <f t="shared" si="35"/>
        <v>2.1007260299593629</v>
      </c>
      <c r="F118" s="288"/>
      <c r="G118" s="288">
        <f>'[1]darb.(a..ž) ''08'!D25</f>
        <v>2.1007260299593629</v>
      </c>
      <c r="H118" s="289">
        <v>5</v>
      </c>
      <c r="I118" s="288"/>
      <c r="J118" s="288">
        <v>5</v>
      </c>
      <c r="K118" s="288">
        <v>2</v>
      </c>
      <c r="L118" s="298"/>
      <c r="M118" s="298">
        <f>G118*100/2726.9</f>
        <v>7.7037149508942859E-2</v>
      </c>
      <c r="N118" s="298">
        <f>H118*100/3437.2</f>
        <v>0.14546724077737694</v>
      </c>
      <c r="O118" s="298"/>
      <c r="P118" s="298">
        <f>J118*100/1858.5</f>
        <v>0.26903416733925206</v>
      </c>
      <c r="Q118" s="298">
        <f>K118*100/489.55</f>
        <v>0.4085384536819528</v>
      </c>
      <c r="R118" s="303">
        <v>109</v>
      </c>
      <c r="S118" s="313">
        <f t="shared" si="37"/>
        <v>3.851857475447143E-2</v>
      </c>
      <c r="T118" s="335">
        <v>115</v>
      </c>
      <c r="U118" s="336">
        <f t="shared" si="32"/>
        <v>7.4168130095439933E-2</v>
      </c>
      <c r="V118" s="282">
        <v>119</v>
      </c>
      <c r="W118" s="314">
        <f t="shared" si="33"/>
        <v>9.8307711525114375E-2</v>
      </c>
      <c r="X118" s="275">
        <v>110</v>
      </c>
      <c r="Y118" s="315">
        <f t="shared" si="34"/>
        <v>0.15001283521792078</v>
      </c>
      <c r="Z118" s="263" t="s">
        <v>319</v>
      </c>
      <c r="AA118" s="263" t="s">
        <v>364</v>
      </c>
      <c r="AB118" s="264"/>
      <c r="AC118" s="264">
        <v>0.78976915551433913</v>
      </c>
      <c r="AD118" s="263">
        <v>2.5</v>
      </c>
      <c r="AE118" s="264"/>
      <c r="AF118" s="264">
        <v>0.78976915551433913</v>
      </c>
    </row>
    <row r="119" spans="1:32">
      <c r="A119" s="338">
        <v>116</v>
      </c>
      <c r="B119" s="317" t="s">
        <v>1000</v>
      </c>
      <c r="C119" s="273" t="s">
        <v>1001</v>
      </c>
      <c r="D119" s="273" t="s">
        <v>369</v>
      </c>
      <c r="E119" s="303"/>
      <c r="F119" s="288"/>
      <c r="G119" s="292"/>
      <c r="H119" s="289">
        <v>7.5</v>
      </c>
      <c r="I119" s="288"/>
      <c r="J119" s="288"/>
      <c r="K119" s="288"/>
      <c r="L119" s="298"/>
      <c r="M119" s="298"/>
      <c r="N119" s="298">
        <f>H119*100/3437.2</f>
        <v>0.21820086116606541</v>
      </c>
      <c r="O119" s="298"/>
      <c r="P119" s="298"/>
      <c r="Q119" s="298"/>
      <c r="R119" s="303"/>
      <c r="S119" s="304"/>
      <c r="T119" s="335">
        <v>116</v>
      </c>
      <c r="U119" s="336">
        <f t="shared" si="32"/>
        <v>7.2733620388688469E-2</v>
      </c>
      <c r="V119" s="282">
        <v>138</v>
      </c>
      <c r="W119" s="314">
        <f t="shared" si="33"/>
        <v>4.3640172233213079E-2</v>
      </c>
      <c r="X119" s="275">
        <v>144</v>
      </c>
      <c r="Y119" s="315">
        <f t="shared" si="34"/>
        <v>3.6366810194344235E-2</v>
      </c>
      <c r="Z119" s="263" t="s">
        <v>646</v>
      </c>
      <c r="AA119" s="263" t="s">
        <v>370</v>
      </c>
      <c r="AB119" s="264">
        <v>19.901046752929702</v>
      </c>
      <c r="AC119" s="264"/>
      <c r="AD119" s="263"/>
      <c r="AE119" s="264"/>
      <c r="AF119" s="264">
        <v>19.901046752929702</v>
      </c>
    </row>
    <row r="120" spans="1:32">
      <c r="A120" s="338">
        <v>117</v>
      </c>
      <c r="B120" s="317" t="s">
        <v>904</v>
      </c>
      <c r="C120" s="273" t="s">
        <v>975</v>
      </c>
      <c r="D120" s="273" t="s">
        <v>369</v>
      </c>
      <c r="E120" s="304">
        <f>G120+F120</f>
        <v>3.822482682562109</v>
      </c>
      <c r="F120" s="288">
        <v>3.822482682562109</v>
      </c>
      <c r="G120" s="288"/>
      <c r="H120" s="289"/>
      <c r="I120" s="288"/>
      <c r="J120" s="288"/>
      <c r="K120" s="288"/>
      <c r="L120" s="298">
        <f>F120*100/1814.45</f>
        <v>0.21066894555166077</v>
      </c>
      <c r="M120" s="298"/>
      <c r="N120" s="298"/>
      <c r="O120" s="298"/>
      <c r="P120" s="298"/>
      <c r="Q120" s="298"/>
      <c r="R120" s="303">
        <v>91</v>
      </c>
      <c r="S120" s="313">
        <f>(L120+M120)/2</f>
        <v>0.10533447277583038</v>
      </c>
      <c r="T120" s="335">
        <v>117</v>
      </c>
      <c r="U120" s="336">
        <f t="shared" si="32"/>
        <v>7.022298185055359E-2</v>
      </c>
      <c r="V120" s="282">
        <v>139</v>
      </c>
      <c r="W120" s="314">
        <f t="shared" si="33"/>
        <v>4.2133789110332151E-2</v>
      </c>
      <c r="X120" s="275">
        <v>145</v>
      </c>
      <c r="Y120" s="315">
        <f t="shared" si="34"/>
        <v>3.5111490925276795E-2</v>
      </c>
      <c r="Z120" s="263"/>
      <c r="AA120" s="263"/>
      <c r="AB120" s="264"/>
      <c r="AC120" s="264"/>
      <c r="AD120" s="263"/>
      <c r="AE120" s="264"/>
      <c r="AF120" s="264"/>
    </row>
    <row r="121" spans="1:32">
      <c r="A121" s="338">
        <v>118</v>
      </c>
      <c r="B121" s="317" t="s">
        <v>285</v>
      </c>
      <c r="C121" s="273" t="s">
        <v>975</v>
      </c>
      <c r="D121" s="273" t="s">
        <v>364</v>
      </c>
      <c r="E121" s="304">
        <f>G121+F121</f>
        <v>5.2497691555143389</v>
      </c>
      <c r="F121" s="288">
        <v>0.78976915551433913</v>
      </c>
      <c r="G121" s="288">
        <f>'[1]darb.(a..ž) ''08'!D28</f>
        <v>4.46</v>
      </c>
      <c r="H121" s="289"/>
      <c r="I121" s="288"/>
      <c r="J121" s="288"/>
      <c r="K121" s="288"/>
      <c r="L121" s="298">
        <f>F121*100/1814.45</f>
        <v>4.3526641985964849E-2</v>
      </c>
      <c r="M121" s="298">
        <f>G121*100/2726.9</f>
        <v>0.16355568594374564</v>
      </c>
      <c r="N121" s="298"/>
      <c r="O121" s="298"/>
      <c r="P121" s="298"/>
      <c r="Q121" s="298"/>
      <c r="R121" s="303">
        <v>86</v>
      </c>
      <c r="S121" s="313">
        <f>(L121+M121)/2</f>
        <v>0.10354116396485524</v>
      </c>
      <c r="T121" s="335">
        <v>118</v>
      </c>
      <c r="U121" s="336">
        <f t="shared" si="32"/>
        <v>6.9027442643236833E-2</v>
      </c>
      <c r="V121" s="282">
        <v>140</v>
      </c>
      <c r="W121" s="314">
        <f t="shared" si="33"/>
        <v>4.14164655859421E-2</v>
      </c>
      <c r="X121" s="275">
        <v>146</v>
      </c>
      <c r="Y121" s="315">
        <f t="shared" si="34"/>
        <v>3.4513721321618417E-2</v>
      </c>
      <c r="Z121" s="265"/>
      <c r="AA121" s="265"/>
      <c r="AB121" s="265"/>
      <c r="AC121" s="265"/>
      <c r="AD121" s="266"/>
      <c r="AE121" s="265"/>
      <c r="AF121" s="265"/>
    </row>
    <row r="122" spans="1:32">
      <c r="A122" s="338">
        <v>119</v>
      </c>
      <c r="B122" s="317" t="s">
        <v>302</v>
      </c>
      <c r="C122" s="273" t="s">
        <v>975</v>
      </c>
      <c r="D122" s="273" t="s">
        <v>363</v>
      </c>
      <c r="E122" s="304">
        <f>G122+F122</f>
        <v>3.7464405139318799</v>
      </c>
      <c r="F122" s="288">
        <v>3.7464405139318799</v>
      </c>
      <c r="G122" s="288"/>
      <c r="H122" s="289"/>
      <c r="I122" s="288"/>
      <c r="J122" s="288"/>
      <c r="K122" s="288"/>
      <c r="L122" s="298">
        <f>F122*100/1814.45</f>
        <v>0.20647802441135768</v>
      </c>
      <c r="M122" s="298"/>
      <c r="N122" s="298"/>
      <c r="O122" s="298"/>
      <c r="P122" s="298"/>
      <c r="Q122" s="298"/>
      <c r="R122" s="303">
        <v>92</v>
      </c>
      <c r="S122" s="313">
        <f>(L122+M122)/2</f>
        <v>0.10323901220567884</v>
      </c>
      <c r="T122" s="335">
        <v>119</v>
      </c>
      <c r="U122" s="336">
        <f t="shared" si="32"/>
        <v>6.8826008137119227E-2</v>
      </c>
      <c r="V122" s="282">
        <v>141</v>
      </c>
      <c r="W122" s="314">
        <f t="shared" si="33"/>
        <v>4.1295604882271533E-2</v>
      </c>
      <c r="X122" s="275">
        <v>147</v>
      </c>
      <c r="Y122" s="315">
        <f t="shared" si="34"/>
        <v>3.4413004068559613E-2</v>
      </c>
      <c r="Z122" s="265"/>
      <c r="AA122" s="265"/>
      <c r="AB122" s="265"/>
      <c r="AC122" s="265"/>
      <c r="AD122" s="266"/>
      <c r="AE122" s="265"/>
      <c r="AF122" s="265"/>
    </row>
    <row r="123" spans="1:32">
      <c r="A123" s="338">
        <v>120</v>
      </c>
      <c r="B123" s="317" t="s">
        <v>292</v>
      </c>
      <c r="C123" s="273" t="s">
        <v>974</v>
      </c>
      <c r="D123" s="273" t="s">
        <v>362</v>
      </c>
      <c r="E123" s="304">
        <f>G123+F123</f>
        <v>3.0211024329103449</v>
      </c>
      <c r="F123" s="288">
        <v>2.3278628430237553</v>
      </c>
      <c r="G123" s="288">
        <f>'[1]darb.(a..ž) ''08'!D31</f>
        <v>0.69323958988658962</v>
      </c>
      <c r="H123" s="289">
        <v>1.67</v>
      </c>
      <c r="I123" s="288"/>
      <c r="J123" s="288"/>
      <c r="K123" s="288">
        <v>0.5</v>
      </c>
      <c r="L123" s="298">
        <f>F123*100/1814.45</f>
        <v>0.12829578346186202</v>
      </c>
      <c r="M123" s="298">
        <f>G123*100/2726.9</f>
        <v>2.5422259337951138E-2</v>
      </c>
      <c r="N123" s="298">
        <f>H123*100/3437.2</f>
        <v>4.8586058419643897E-2</v>
      </c>
      <c r="O123" s="298"/>
      <c r="P123" s="298"/>
      <c r="Q123" s="298">
        <f>K123*100/489.55</f>
        <v>0.1021346134204882</v>
      </c>
      <c r="R123" s="303">
        <v>101</v>
      </c>
      <c r="S123" s="313">
        <f>(L123+M123)/2</f>
        <v>7.685902139990658E-2</v>
      </c>
      <c r="T123" s="335">
        <v>120</v>
      </c>
      <c r="U123" s="336">
        <f t="shared" si="32"/>
        <v>6.7434700406485679E-2</v>
      </c>
      <c r="V123" s="282">
        <v>142</v>
      </c>
      <c r="W123" s="314">
        <f t="shared" si="33"/>
        <v>4.0460820243891409E-2</v>
      </c>
      <c r="X123" s="275">
        <v>134</v>
      </c>
      <c r="Y123" s="315">
        <f t="shared" si="34"/>
        <v>5.0739785773324213E-2</v>
      </c>
      <c r="Z123" s="265"/>
      <c r="AA123" s="265"/>
      <c r="AB123" s="265"/>
      <c r="AC123" s="265"/>
      <c r="AD123" s="266"/>
      <c r="AE123" s="265"/>
      <c r="AF123" s="265"/>
    </row>
    <row r="124" spans="1:32">
      <c r="A124" s="338">
        <v>121</v>
      </c>
      <c r="B124" s="317" t="s">
        <v>352</v>
      </c>
      <c r="C124" s="273" t="s">
        <v>956</v>
      </c>
      <c r="D124" s="273" t="s">
        <v>364</v>
      </c>
      <c r="E124" s="304">
        <f>G124+F124</f>
        <v>1.5768757727695326</v>
      </c>
      <c r="F124" s="288">
        <v>0.52651275778985107</v>
      </c>
      <c r="G124" s="288">
        <f>'[1]darb.(a..ž) ''08'!D56</f>
        <v>1.0503630149796814</v>
      </c>
      <c r="H124" s="289">
        <v>4</v>
      </c>
      <c r="I124" s="288">
        <v>47.54</v>
      </c>
      <c r="J124" s="288">
        <v>7.5</v>
      </c>
      <c r="K124" s="288">
        <v>1</v>
      </c>
      <c r="L124" s="298">
        <f>F124*100/1814.45</f>
        <v>2.9017760632139275E-2</v>
      </c>
      <c r="M124" s="298">
        <f>G124*100/2726.9</f>
        <v>3.851857475447143E-2</v>
      </c>
      <c r="N124" s="298">
        <f>H124*100/3437.2</f>
        <v>0.11637379262190155</v>
      </c>
      <c r="O124" s="298">
        <f>I124*100/2059.7</f>
        <v>2.3081031218138568</v>
      </c>
      <c r="P124" s="298">
        <f>J124*100/1858.5</f>
        <v>0.40355125100887812</v>
      </c>
      <c r="Q124" s="298">
        <f>K124*100/489.55</f>
        <v>0.2042692268409764</v>
      </c>
      <c r="R124" s="303">
        <v>119</v>
      </c>
      <c r="S124" s="313">
        <f>(L124+M124)/2</f>
        <v>3.3768167693305352E-2</v>
      </c>
      <c r="T124" s="335">
        <v>121</v>
      </c>
      <c r="U124" s="336">
        <f t="shared" si="32"/>
        <v>6.1303376002837418E-2</v>
      </c>
      <c r="V124" s="282">
        <v>46</v>
      </c>
      <c r="W124" s="314">
        <f t="shared" si="33"/>
        <v>0.57911290016624939</v>
      </c>
      <c r="X124" s="275">
        <v>57</v>
      </c>
      <c r="Y124" s="315">
        <f t="shared" si="34"/>
        <v>0.51663895461203724</v>
      </c>
      <c r="Z124" s="265"/>
      <c r="AA124" s="265"/>
      <c r="AB124" s="265"/>
      <c r="AC124" s="265"/>
      <c r="AD124" s="266"/>
      <c r="AE124" s="265"/>
      <c r="AF124" s="265"/>
    </row>
    <row r="125" spans="1:32">
      <c r="A125" s="338">
        <v>122</v>
      </c>
      <c r="B125" s="317" t="s">
        <v>1007</v>
      </c>
      <c r="C125" s="273" t="s">
        <v>954</v>
      </c>
      <c r="D125" s="273" t="s">
        <v>362</v>
      </c>
      <c r="E125" s="303"/>
      <c r="F125" s="288"/>
      <c r="G125" s="292"/>
      <c r="H125" s="289">
        <v>6</v>
      </c>
      <c r="I125" s="288"/>
      <c r="J125" s="288">
        <v>15.98</v>
      </c>
      <c r="K125" s="288">
        <v>1</v>
      </c>
      <c r="L125" s="298"/>
      <c r="M125" s="298"/>
      <c r="N125" s="298">
        <f>H125*100/3437.2</f>
        <v>0.17456068893285234</v>
      </c>
      <c r="O125" s="298"/>
      <c r="P125" s="298">
        <f>J125*100/1858.5</f>
        <v>0.85983319881624964</v>
      </c>
      <c r="Q125" s="298">
        <f>K125*100/489.55</f>
        <v>0.2042692268409764</v>
      </c>
      <c r="R125" s="303"/>
      <c r="S125" s="304"/>
      <c r="T125" s="335">
        <v>122</v>
      </c>
      <c r="U125" s="336">
        <f t="shared" si="32"/>
        <v>5.8186896310950781E-2</v>
      </c>
      <c r="V125" s="282">
        <v>93</v>
      </c>
      <c r="W125" s="314">
        <f t="shared" si="33"/>
        <v>0.20687877754982037</v>
      </c>
      <c r="X125" s="275">
        <v>98</v>
      </c>
      <c r="Y125" s="315">
        <f t="shared" si="34"/>
        <v>0.20644385243167973</v>
      </c>
      <c r="Z125" s="265"/>
      <c r="AA125" s="265"/>
      <c r="AB125" s="265"/>
      <c r="AC125" s="265"/>
      <c r="AD125" s="266"/>
      <c r="AE125" s="265"/>
      <c r="AF125" s="265"/>
    </row>
    <row r="126" spans="1:32">
      <c r="A126" s="338">
        <v>123</v>
      </c>
      <c r="B126" s="317" t="s">
        <v>496</v>
      </c>
      <c r="C126" s="273" t="s">
        <v>968</v>
      </c>
      <c r="D126" s="273" t="s">
        <v>362</v>
      </c>
      <c r="E126" s="304">
        <f>G126+F126</f>
        <v>3.1590766220573565</v>
      </c>
      <c r="F126" s="288">
        <v>3.1590766220573565</v>
      </c>
      <c r="G126" s="292"/>
      <c r="H126" s="289">
        <v>0</v>
      </c>
      <c r="I126" s="288">
        <v>5</v>
      </c>
      <c r="J126" s="288"/>
      <c r="K126" s="288"/>
      <c r="L126" s="298">
        <f>F126*100/1814.45</f>
        <v>0.1741065679438594</v>
      </c>
      <c r="M126" s="298"/>
      <c r="N126" s="298"/>
      <c r="O126" s="298">
        <f>I126*100/2059.7</f>
        <v>0.24275379909695588</v>
      </c>
      <c r="P126" s="298"/>
      <c r="Q126" s="298"/>
      <c r="R126" s="303">
        <v>98</v>
      </c>
      <c r="S126" s="313">
        <f>(L126+M126)/2</f>
        <v>8.7053283971929699E-2</v>
      </c>
      <c r="T126" s="335">
        <v>123</v>
      </c>
      <c r="U126" s="336">
        <f t="shared" si="32"/>
        <v>5.8035522647953135E-2</v>
      </c>
      <c r="V126" s="282">
        <v>123</v>
      </c>
      <c r="W126" s="314">
        <f t="shared" si="33"/>
        <v>8.3372073408163064E-2</v>
      </c>
      <c r="X126" s="275">
        <v>130</v>
      </c>
      <c r="Y126" s="315">
        <f t="shared" si="34"/>
        <v>6.947672784013588E-2</v>
      </c>
      <c r="Z126" s="265"/>
      <c r="AA126" s="265"/>
      <c r="AB126" s="265"/>
      <c r="AC126" s="265"/>
      <c r="AD126" s="266"/>
      <c r="AE126" s="265"/>
      <c r="AF126" s="265"/>
    </row>
    <row r="127" spans="1:32">
      <c r="A127" s="338">
        <v>124</v>
      </c>
      <c r="B127" s="317" t="s">
        <v>999</v>
      </c>
      <c r="C127" s="273" t="s">
        <v>968</v>
      </c>
      <c r="D127" s="273" t="s">
        <v>366</v>
      </c>
      <c r="E127" s="303"/>
      <c r="F127" s="288"/>
      <c r="G127" s="292"/>
      <c r="H127" s="289">
        <v>5</v>
      </c>
      <c r="I127" s="288">
        <v>3</v>
      </c>
      <c r="J127" s="288">
        <v>3</v>
      </c>
      <c r="K127" s="288">
        <v>1</v>
      </c>
      <c r="L127" s="298"/>
      <c r="M127" s="298"/>
      <c r="N127" s="298">
        <f>H127*100/3437.2</f>
        <v>0.14546724077737694</v>
      </c>
      <c r="O127" s="298">
        <f>I127*100/2059.7</f>
        <v>0.14565227945817352</v>
      </c>
      <c r="P127" s="298">
        <f>J127*100/1858.5</f>
        <v>0.16142050040355124</v>
      </c>
      <c r="Q127" s="298">
        <f>K127*100/489.55</f>
        <v>0.2042692268409764</v>
      </c>
      <c r="R127" s="303"/>
      <c r="S127" s="304"/>
      <c r="T127" s="335">
        <v>124</v>
      </c>
      <c r="U127" s="336">
        <f t="shared" si="32"/>
        <v>4.8489080259125648E-2</v>
      </c>
      <c r="V127" s="282">
        <v>122</v>
      </c>
      <c r="W127" s="314">
        <f t="shared" si="33"/>
        <v>9.0508004127820341E-2</v>
      </c>
      <c r="X127" s="275">
        <v>121</v>
      </c>
      <c r="Y127" s="315">
        <f t="shared" si="34"/>
        <v>0.10946820791334634</v>
      </c>
      <c r="Z127" s="265"/>
      <c r="AA127" s="265"/>
      <c r="AB127" s="265"/>
      <c r="AC127" s="265"/>
      <c r="AD127" s="266"/>
      <c r="AE127" s="265"/>
      <c r="AF127" s="265"/>
    </row>
    <row r="128" spans="1:32">
      <c r="A128" s="338">
        <v>125</v>
      </c>
      <c r="B128" s="317" t="s">
        <v>1008</v>
      </c>
      <c r="C128" s="273" t="s">
        <v>975</v>
      </c>
      <c r="D128" s="273" t="s">
        <v>365</v>
      </c>
      <c r="E128" s="303"/>
      <c r="F128" s="288"/>
      <c r="G128" s="292"/>
      <c r="H128" s="289">
        <v>5</v>
      </c>
      <c r="I128" s="288"/>
      <c r="J128" s="288"/>
      <c r="K128" s="288"/>
      <c r="L128" s="298"/>
      <c r="M128" s="298"/>
      <c r="N128" s="298">
        <f>H128*100/3437.2</f>
        <v>0.14546724077737694</v>
      </c>
      <c r="O128" s="298"/>
      <c r="P128" s="298"/>
      <c r="Q128" s="298"/>
      <c r="R128" s="303"/>
      <c r="S128" s="304"/>
      <c r="T128" s="335">
        <v>125</v>
      </c>
      <c r="U128" s="336">
        <f t="shared" si="32"/>
        <v>4.8489080259125648E-2</v>
      </c>
      <c r="V128" s="282">
        <v>147</v>
      </c>
      <c r="W128" s="314">
        <f t="shared" si="33"/>
        <v>2.9093448155475387E-2</v>
      </c>
      <c r="X128" s="275">
        <v>151</v>
      </c>
      <c r="Y128" s="315">
        <f t="shared" si="34"/>
        <v>2.4244540129562824E-2</v>
      </c>
      <c r="Z128" s="263" t="s">
        <v>356</v>
      </c>
      <c r="AA128" s="263" t="s">
        <v>361</v>
      </c>
      <c r="AB128" s="264"/>
      <c r="AC128" s="264">
        <v>0.83767668794018957</v>
      </c>
      <c r="AD128" s="263">
        <v>2.65165042877197</v>
      </c>
      <c r="AE128" s="264">
        <v>3.75</v>
      </c>
      <c r="AF128" s="264">
        <v>4.5876766879401893</v>
      </c>
    </row>
    <row r="129" spans="1:32">
      <c r="A129" s="338">
        <v>126</v>
      </c>
      <c r="B129" s="317" t="s">
        <v>1009</v>
      </c>
      <c r="C129" s="273" t="s">
        <v>975</v>
      </c>
      <c r="D129" s="273" t="s">
        <v>364</v>
      </c>
      <c r="E129" s="303"/>
      <c r="F129" s="288"/>
      <c r="G129" s="292"/>
      <c r="H129" s="289">
        <v>5</v>
      </c>
      <c r="I129" s="288"/>
      <c r="J129" s="288"/>
      <c r="K129" s="288"/>
      <c r="L129" s="298"/>
      <c r="M129" s="298"/>
      <c r="N129" s="298">
        <f>H129*100/3437.2</f>
        <v>0.14546724077737694</v>
      </c>
      <c r="O129" s="298"/>
      <c r="P129" s="298"/>
      <c r="Q129" s="298"/>
      <c r="R129" s="303"/>
      <c r="S129" s="304"/>
      <c r="T129" s="335">
        <v>126</v>
      </c>
      <c r="U129" s="336">
        <f t="shared" si="32"/>
        <v>4.8489080259125648E-2</v>
      </c>
      <c r="V129" s="282">
        <v>148</v>
      </c>
      <c r="W129" s="314">
        <f t="shared" si="33"/>
        <v>2.9093448155475387E-2</v>
      </c>
      <c r="X129" s="275">
        <v>152</v>
      </c>
      <c r="Y129" s="315">
        <f t="shared" si="34"/>
        <v>2.4244540129562824E-2</v>
      </c>
      <c r="Z129" s="263"/>
      <c r="AA129" s="263"/>
      <c r="AB129" s="264"/>
      <c r="AC129" s="264"/>
      <c r="AD129" s="263"/>
      <c r="AE129" s="264"/>
      <c r="AF129" s="264"/>
    </row>
    <row r="130" spans="1:32">
      <c r="A130" s="338">
        <v>127</v>
      </c>
      <c r="B130" s="317" t="s">
        <v>349</v>
      </c>
      <c r="C130" s="273" t="s">
        <v>956</v>
      </c>
      <c r="D130" s="273" t="s">
        <v>365</v>
      </c>
      <c r="E130" s="304">
        <f t="shared" ref="E130:E135" si="38">G130+F130</f>
        <v>2.3693074665430172</v>
      </c>
      <c r="F130" s="288">
        <v>2.3693074665430172</v>
      </c>
      <c r="G130" s="292"/>
      <c r="H130" s="289"/>
      <c r="I130" s="288"/>
      <c r="J130" s="288">
        <v>2.5</v>
      </c>
      <c r="K130" s="288">
        <v>4.5</v>
      </c>
      <c r="L130" s="298">
        <f>F130*100/1814.45</f>
        <v>0.13057992595789453</v>
      </c>
      <c r="M130" s="298"/>
      <c r="N130" s="298"/>
      <c r="O130" s="298"/>
      <c r="P130" s="298">
        <f>J130*100/1858.5</f>
        <v>0.13451708366962603</v>
      </c>
      <c r="Q130" s="298">
        <f>K130*100/489.55</f>
        <v>0.91921152078439383</v>
      </c>
      <c r="R130" s="303">
        <v>105</v>
      </c>
      <c r="S130" s="313">
        <f t="shared" ref="S130:S135" si="39">(L130+M130)/2</f>
        <v>6.5289962978947264E-2</v>
      </c>
      <c r="T130" s="335">
        <v>127</v>
      </c>
      <c r="U130" s="336">
        <f t="shared" si="32"/>
        <v>4.3526641985964842E-2</v>
      </c>
      <c r="V130" s="282">
        <v>130</v>
      </c>
      <c r="W130" s="314">
        <f t="shared" si="33"/>
        <v>5.3019401925504119E-2</v>
      </c>
      <c r="X130" s="275">
        <v>100</v>
      </c>
      <c r="Y130" s="315">
        <f t="shared" si="34"/>
        <v>0.19738475506865241</v>
      </c>
      <c r="Z130" s="263" t="s">
        <v>311</v>
      </c>
      <c r="AA130" s="263" t="s">
        <v>364</v>
      </c>
      <c r="AB130" s="264"/>
      <c r="AC130" s="264">
        <v>0.90282743124681197</v>
      </c>
      <c r="AD130" s="263">
        <v>2.8578839302063002</v>
      </c>
      <c r="AE130" s="264"/>
      <c r="AF130" s="264">
        <v>0.90282743124681197</v>
      </c>
    </row>
    <row r="131" spans="1:32">
      <c r="A131" s="338">
        <v>128</v>
      </c>
      <c r="B131" s="317" t="s">
        <v>656</v>
      </c>
      <c r="C131" s="273" t="s">
        <v>975</v>
      </c>
      <c r="D131" s="273" t="s">
        <v>366</v>
      </c>
      <c r="E131" s="304">
        <f t="shared" si="38"/>
        <v>2.3693074665430172</v>
      </c>
      <c r="F131" s="288">
        <v>2.3693074665430172</v>
      </c>
      <c r="G131" s="288"/>
      <c r="H131" s="289"/>
      <c r="I131" s="288"/>
      <c r="J131" s="288"/>
      <c r="K131" s="288"/>
      <c r="L131" s="298">
        <f>F131*100/1814.45</f>
        <v>0.13057992595789453</v>
      </c>
      <c r="M131" s="298"/>
      <c r="N131" s="298"/>
      <c r="O131" s="298"/>
      <c r="P131" s="298"/>
      <c r="Q131" s="298"/>
      <c r="R131" s="303">
        <v>106</v>
      </c>
      <c r="S131" s="313">
        <f t="shared" si="39"/>
        <v>6.5289962978947264E-2</v>
      </c>
      <c r="T131" s="335">
        <v>128</v>
      </c>
      <c r="U131" s="336">
        <f t="shared" si="32"/>
        <v>4.3526641985964842E-2</v>
      </c>
      <c r="V131" s="282">
        <v>151</v>
      </c>
      <c r="W131" s="314">
        <f t="shared" si="33"/>
        <v>2.6115985191578907E-2</v>
      </c>
      <c r="X131" s="275">
        <v>155</v>
      </c>
      <c r="Y131" s="315">
        <f t="shared" si="34"/>
        <v>2.1763320992982421E-2</v>
      </c>
      <c r="Z131" s="263" t="s">
        <v>327</v>
      </c>
      <c r="AA131" s="263" t="s">
        <v>368</v>
      </c>
      <c r="AB131" s="264">
        <v>34.222110748291001</v>
      </c>
      <c r="AC131" s="264">
        <v>3.1590766220573565</v>
      </c>
      <c r="AD131" s="263">
        <v>10</v>
      </c>
      <c r="AE131" s="264"/>
      <c r="AF131" s="264">
        <v>37.381187370348357</v>
      </c>
    </row>
    <row r="132" spans="1:32">
      <c r="A132" s="338">
        <v>129</v>
      </c>
      <c r="B132" s="317" t="s">
        <v>1018</v>
      </c>
      <c r="C132" s="273" t="s">
        <v>959</v>
      </c>
      <c r="D132" s="273" t="s">
        <v>363</v>
      </c>
      <c r="E132" s="304">
        <f t="shared" si="38"/>
        <v>0.78976915551433913</v>
      </c>
      <c r="F132" s="288">
        <v>0.78976915551433913</v>
      </c>
      <c r="G132" s="292"/>
      <c r="H132" s="289">
        <v>2.5</v>
      </c>
      <c r="I132" s="288"/>
      <c r="J132" s="288">
        <v>2.5</v>
      </c>
      <c r="K132" s="288"/>
      <c r="L132" s="298">
        <f>F132*100/1814.45</f>
        <v>4.3526641985964849E-2</v>
      </c>
      <c r="M132" s="298"/>
      <c r="N132" s="298">
        <f>H132*100/3437.2</f>
        <v>7.2733620388688469E-2</v>
      </c>
      <c r="O132" s="298"/>
      <c r="P132" s="298">
        <f>J132*100/1858.5</f>
        <v>0.13451708366962603</v>
      </c>
      <c r="Q132" s="298"/>
      <c r="R132" s="303">
        <v>126</v>
      </c>
      <c r="S132" s="313">
        <f t="shared" si="39"/>
        <v>2.1763320992982425E-2</v>
      </c>
      <c r="T132" s="335">
        <v>129</v>
      </c>
      <c r="U132" s="336">
        <f t="shared" ref="U132:U161" si="40">SUM(L132:N132)/3</f>
        <v>3.8753420791551106E-2</v>
      </c>
      <c r="V132" s="282">
        <v>133</v>
      </c>
      <c r="W132" s="314">
        <f t="shared" ref="W132:W163" si="41">(L132+M132+N132+O132+P132)/5</f>
        <v>5.0155469208855871E-2</v>
      </c>
      <c r="X132" s="275">
        <v>140</v>
      </c>
      <c r="Y132" s="315">
        <f t="shared" ref="Y132:Y163" si="42">SUM(L132:Q132)/6</f>
        <v>4.1796224340713228E-2</v>
      </c>
      <c r="Z132" s="263"/>
      <c r="AA132" s="263"/>
      <c r="AB132" s="264"/>
      <c r="AC132" s="264"/>
      <c r="AD132" s="263"/>
      <c r="AE132" s="264"/>
      <c r="AF132" s="264"/>
    </row>
    <row r="133" spans="1:32">
      <c r="A133" s="338">
        <v>130</v>
      </c>
      <c r="B133" s="317" t="s">
        <v>986</v>
      </c>
      <c r="C133" s="273" t="s">
        <v>987</v>
      </c>
      <c r="D133" s="273" t="s">
        <v>362</v>
      </c>
      <c r="E133" s="304">
        <f t="shared" si="38"/>
        <v>1.0503630149796814</v>
      </c>
      <c r="F133" s="288"/>
      <c r="G133" s="288">
        <f>'[1]darb.(a..ž) ''08'!D8</f>
        <v>1.0503630149796814</v>
      </c>
      <c r="H133" s="289">
        <v>2.5</v>
      </c>
      <c r="I133" s="288">
        <v>14.14</v>
      </c>
      <c r="J133" s="288">
        <v>2.5</v>
      </c>
      <c r="K133" s="288">
        <v>1</v>
      </c>
      <c r="L133" s="298"/>
      <c r="M133" s="298">
        <f>G133*100/2726.9</f>
        <v>3.851857475447143E-2</v>
      </c>
      <c r="N133" s="298">
        <f>H133*100/3437.2</f>
        <v>7.2733620388688469E-2</v>
      </c>
      <c r="O133" s="298">
        <f>I133*100/2059.7</f>
        <v>0.68650774384619129</v>
      </c>
      <c r="P133" s="298">
        <f>J133*100/1858.5</f>
        <v>0.13451708366962603</v>
      </c>
      <c r="Q133" s="298">
        <f>K133*100/489.55</f>
        <v>0.2042692268409764</v>
      </c>
      <c r="R133" s="303">
        <v>123</v>
      </c>
      <c r="S133" s="313">
        <f t="shared" si="39"/>
        <v>1.9259287377235715E-2</v>
      </c>
      <c r="T133" s="335">
        <v>130</v>
      </c>
      <c r="U133" s="336">
        <f t="shared" si="40"/>
        <v>3.7084065047719966E-2</v>
      </c>
      <c r="V133" s="282">
        <v>96</v>
      </c>
      <c r="W133" s="314">
        <f t="shared" si="41"/>
        <v>0.18645540453179543</v>
      </c>
      <c r="X133" s="275">
        <v>102</v>
      </c>
      <c r="Y133" s="315">
        <f t="shared" si="42"/>
        <v>0.18942437491665895</v>
      </c>
      <c r="Z133" s="263" t="s">
        <v>417</v>
      </c>
      <c r="AA133" s="263" t="s">
        <v>370</v>
      </c>
      <c r="AB133" s="264"/>
      <c r="AC133" s="264">
        <v>1.6753533758803822</v>
      </c>
      <c r="AD133" s="263">
        <v>5.3033008575439498</v>
      </c>
      <c r="AE133" s="264"/>
      <c r="AF133" s="264">
        <v>1.6753533758803822</v>
      </c>
    </row>
    <row r="134" spans="1:32">
      <c r="A134" s="338">
        <v>131</v>
      </c>
      <c r="B134" s="317" t="s">
        <v>417</v>
      </c>
      <c r="C134" s="273" t="s">
        <v>1040</v>
      </c>
      <c r="D134" s="273" t="s">
        <v>370</v>
      </c>
      <c r="E134" s="304">
        <f t="shared" si="38"/>
        <v>1.6753533758803822</v>
      </c>
      <c r="F134" s="288">
        <v>1.6753533758803822</v>
      </c>
      <c r="G134" s="288"/>
      <c r="H134" s="289"/>
      <c r="I134" s="288"/>
      <c r="J134" s="288"/>
      <c r="K134" s="288"/>
      <c r="L134" s="298">
        <f>F134*100/1814.45</f>
        <v>9.2333951108070342E-2</v>
      </c>
      <c r="M134" s="298"/>
      <c r="N134" s="298"/>
      <c r="O134" s="298"/>
      <c r="P134" s="298"/>
      <c r="Q134" s="298"/>
      <c r="R134" s="303">
        <v>113</v>
      </c>
      <c r="S134" s="313">
        <f t="shared" si="39"/>
        <v>4.6166975554035171E-2</v>
      </c>
      <c r="T134" s="335">
        <v>131</v>
      </c>
      <c r="U134" s="336">
        <f t="shared" si="40"/>
        <v>3.0777983702690113E-2</v>
      </c>
      <c r="V134" s="282">
        <v>154</v>
      </c>
      <c r="W134" s="314">
        <f t="shared" si="41"/>
        <v>1.8466790221614068E-2</v>
      </c>
      <c r="X134" s="275">
        <v>158</v>
      </c>
      <c r="Y134" s="315">
        <f t="shared" si="42"/>
        <v>1.5388991851345056E-2</v>
      </c>
      <c r="Z134" s="263"/>
      <c r="AA134" s="263"/>
      <c r="AB134" s="264"/>
      <c r="AC134" s="264"/>
      <c r="AD134" s="263"/>
      <c r="AE134" s="264"/>
      <c r="AF134" s="264"/>
    </row>
    <row r="135" spans="1:32">
      <c r="A135" s="338">
        <v>132</v>
      </c>
      <c r="B135" s="317" t="s">
        <v>291</v>
      </c>
      <c r="C135" s="273" t="s">
        <v>975</v>
      </c>
      <c r="D135" s="273" t="s">
        <v>360</v>
      </c>
      <c r="E135" s="304">
        <f t="shared" si="38"/>
        <v>1.6274458434545287</v>
      </c>
      <c r="F135" s="288">
        <v>1.6274458434545287</v>
      </c>
      <c r="G135" s="292"/>
      <c r="H135" s="289"/>
      <c r="I135" s="288"/>
      <c r="J135" s="288"/>
      <c r="K135" s="288"/>
      <c r="L135" s="298">
        <f>F135*100/1814.45</f>
        <v>8.9693617539999923E-2</v>
      </c>
      <c r="M135" s="298"/>
      <c r="N135" s="298"/>
      <c r="O135" s="298"/>
      <c r="P135" s="298"/>
      <c r="Q135" s="298"/>
      <c r="R135" s="303">
        <v>114</v>
      </c>
      <c r="S135" s="313">
        <f t="shared" si="39"/>
        <v>4.4846808769999962E-2</v>
      </c>
      <c r="T135" s="335">
        <v>132</v>
      </c>
      <c r="U135" s="336">
        <f t="shared" si="40"/>
        <v>2.9897872513333309E-2</v>
      </c>
      <c r="V135" s="282">
        <v>155</v>
      </c>
      <c r="W135" s="314">
        <f t="shared" si="41"/>
        <v>1.7938723507999986E-2</v>
      </c>
      <c r="X135" s="275">
        <v>159</v>
      </c>
      <c r="Y135" s="315">
        <f t="shared" si="42"/>
        <v>1.4948936256666654E-2</v>
      </c>
      <c r="Z135" s="263" t="s">
        <v>497</v>
      </c>
      <c r="AA135" s="263" t="s">
        <v>371</v>
      </c>
      <c r="AB135" s="264"/>
      <c r="AC135" s="264">
        <v>0.90282743124681197</v>
      </c>
      <c r="AD135" s="263">
        <v>2.8578839302063002</v>
      </c>
      <c r="AE135" s="264"/>
      <c r="AF135" s="264">
        <v>0.90282743124681197</v>
      </c>
    </row>
    <row r="136" spans="1:32">
      <c r="A136" s="338">
        <v>133</v>
      </c>
      <c r="B136" s="317" t="s">
        <v>1015</v>
      </c>
      <c r="C136" s="273" t="s">
        <v>975</v>
      </c>
      <c r="D136" s="273" t="s">
        <v>364</v>
      </c>
      <c r="E136" s="303"/>
      <c r="F136" s="288"/>
      <c r="G136" s="292"/>
      <c r="H136" s="289">
        <v>3</v>
      </c>
      <c r="I136" s="288"/>
      <c r="J136" s="288">
        <v>7.875</v>
      </c>
      <c r="K136" s="288">
        <v>1</v>
      </c>
      <c r="L136" s="298"/>
      <c r="M136" s="298"/>
      <c r="N136" s="298">
        <f>H136*100/3437.2</f>
        <v>8.7280344466426171E-2</v>
      </c>
      <c r="O136" s="298"/>
      <c r="P136" s="298">
        <f>J136*100/1858.5</f>
        <v>0.42372881355932202</v>
      </c>
      <c r="Q136" s="298">
        <f>K136*100/489.55</f>
        <v>0.2042692268409764</v>
      </c>
      <c r="R136" s="303"/>
      <c r="S136" s="304"/>
      <c r="T136" s="335">
        <v>133</v>
      </c>
      <c r="U136" s="336">
        <f t="shared" si="40"/>
        <v>2.909344815547539E-2</v>
      </c>
      <c r="V136" s="282">
        <v>116</v>
      </c>
      <c r="W136" s="314">
        <f t="shared" si="41"/>
        <v>0.10220183160514965</v>
      </c>
      <c r="X136" s="275">
        <v>116</v>
      </c>
      <c r="Y136" s="315">
        <f t="shared" si="42"/>
        <v>0.1192130641444541</v>
      </c>
      <c r="Z136" s="263" t="s">
        <v>298</v>
      </c>
      <c r="AA136" s="263" t="s">
        <v>362</v>
      </c>
      <c r="AB136" s="264"/>
      <c r="AC136" s="264">
        <v>1.0098648409168667</v>
      </c>
      <c r="AD136" s="263">
        <v>3.1967089176178001</v>
      </c>
      <c r="AE136" s="264"/>
      <c r="AF136" s="264">
        <v>1.0098648409168667</v>
      </c>
    </row>
    <row r="137" spans="1:32">
      <c r="A137" s="338">
        <v>134</v>
      </c>
      <c r="B137" s="317" t="s">
        <v>499</v>
      </c>
      <c r="C137" s="273" t="s">
        <v>975</v>
      </c>
      <c r="D137" s="273" t="s">
        <v>363</v>
      </c>
      <c r="E137" s="304">
        <f t="shared" ref="E137:E144" si="43">G137+F137</f>
        <v>1.5795383110286783</v>
      </c>
      <c r="F137" s="288">
        <v>1.5795383110286783</v>
      </c>
      <c r="G137" s="292"/>
      <c r="H137" s="289"/>
      <c r="I137" s="288"/>
      <c r="J137" s="288"/>
      <c r="K137" s="288"/>
      <c r="L137" s="298">
        <f t="shared" ref="L137:L142" si="44">F137*100/1814.45</f>
        <v>8.7053283971929699E-2</v>
      </c>
      <c r="M137" s="298"/>
      <c r="N137" s="298"/>
      <c r="O137" s="298"/>
      <c r="P137" s="298"/>
      <c r="Q137" s="298"/>
      <c r="R137" s="303">
        <v>115</v>
      </c>
      <c r="S137" s="313">
        <f t="shared" ref="S137:S144" si="45">(L137+M137)/2</f>
        <v>4.3526641985964849E-2</v>
      </c>
      <c r="T137" s="335">
        <v>135</v>
      </c>
      <c r="U137" s="336">
        <f t="shared" si="40"/>
        <v>2.9017761323976567E-2</v>
      </c>
      <c r="V137" s="282">
        <v>159</v>
      </c>
      <c r="W137" s="314">
        <f t="shared" si="41"/>
        <v>1.7410656794385939E-2</v>
      </c>
      <c r="X137" s="275">
        <v>163</v>
      </c>
      <c r="Y137" s="315">
        <f t="shared" si="42"/>
        <v>1.4508880661988284E-2</v>
      </c>
      <c r="Z137" s="263" t="s">
        <v>421</v>
      </c>
      <c r="AA137" s="263" t="s">
        <v>362</v>
      </c>
      <c r="AB137" s="264">
        <v>29.168155670166001</v>
      </c>
      <c r="AC137" s="264"/>
      <c r="AD137" s="263"/>
      <c r="AE137" s="264"/>
      <c r="AF137" s="264">
        <v>29.168155670166001</v>
      </c>
    </row>
    <row r="138" spans="1:32">
      <c r="A138" s="338">
        <v>135</v>
      </c>
      <c r="B138" s="317" t="s">
        <v>309</v>
      </c>
      <c r="C138" s="273" t="s">
        <v>975</v>
      </c>
      <c r="D138" s="273" t="s">
        <v>366</v>
      </c>
      <c r="E138" s="304">
        <f t="shared" si="43"/>
        <v>1.5795383110286783</v>
      </c>
      <c r="F138" s="288">
        <v>1.5795383110286783</v>
      </c>
      <c r="G138" s="288"/>
      <c r="H138" s="289"/>
      <c r="I138" s="288"/>
      <c r="J138" s="288"/>
      <c r="K138" s="288"/>
      <c r="L138" s="298">
        <f t="shared" si="44"/>
        <v>8.7053283971929699E-2</v>
      </c>
      <c r="M138" s="298"/>
      <c r="N138" s="298"/>
      <c r="O138" s="298"/>
      <c r="P138" s="298"/>
      <c r="Q138" s="298"/>
      <c r="R138" s="303">
        <v>116</v>
      </c>
      <c r="S138" s="313">
        <f t="shared" si="45"/>
        <v>4.3526641985964849E-2</v>
      </c>
      <c r="T138" s="335">
        <v>134</v>
      </c>
      <c r="U138" s="336">
        <f t="shared" si="40"/>
        <v>2.9017761323976567E-2</v>
      </c>
      <c r="V138" s="282">
        <v>158</v>
      </c>
      <c r="W138" s="314">
        <f t="shared" si="41"/>
        <v>1.7410656794385939E-2</v>
      </c>
      <c r="X138" s="275">
        <v>162</v>
      </c>
      <c r="Y138" s="315">
        <f t="shared" si="42"/>
        <v>1.4508880661988284E-2</v>
      </c>
      <c r="Z138" s="263" t="s">
        <v>309</v>
      </c>
      <c r="AA138" s="263" t="s">
        <v>366</v>
      </c>
      <c r="AB138" s="264"/>
      <c r="AC138" s="264">
        <v>1.5795383110286783</v>
      </c>
      <c r="AD138" s="263">
        <v>5</v>
      </c>
      <c r="AE138" s="264"/>
      <c r="AF138" s="264">
        <v>1.5795383110286783</v>
      </c>
    </row>
    <row r="139" spans="1:32">
      <c r="A139" s="338">
        <v>136</v>
      </c>
      <c r="B139" s="317" t="s">
        <v>280</v>
      </c>
      <c r="C139" s="273" t="s">
        <v>975</v>
      </c>
      <c r="D139" s="273" t="s">
        <v>363</v>
      </c>
      <c r="E139" s="304">
        <f t="shared" si="43"/>
        <v>1.5795383110286783</v>
      </c>
      <c r="F139" s="288">
        <v>1.5795383110286783</v>
      </c>
      <c r="G139" s="288"/>
      <c r="H139" s="289"/>
      <c r="I139" s="288"/>
      <c r="J139" s="288"/>
      <c r="K139" s="288"/>
      <c r="L139" s="298">
        <f t="shared" si="44"/>
        <v>8.7053283971929699E-2</v>
      </c>
      <c r="M139" s="298"/>
      <c r="N139" s="298"/>
      <c r="O139" s="298"/>
      <c r="P139" s="298"/>
      <c r="Q139" s="298"/>
      <c r="R139" s="303">
        <v>117</v>
      </c>
      <c r="S139" s="313">
        <f t="shared" si="45"/>
        <v>4.3526641985964849E-2</v>
      </c>
      <c r="T139" s="335">
        <v>136</v>
      </c>
      <c r="U139" s="336">
        <f t="shared" si="40"/>
        <v>2.9017761323976567E-2</v>
      </c>
      <c r="V139" s="282">
        <v>160</v>
      </c>
      <c r="W139" s="314">
        <f t="shared" si="41"/>
        <v>1.7410656794385939E-2</v>
      </c>
      <c r="X139" s="275">
        <v>164</v>
      </c>
      <c r="Y139" s="315">
        <f t="shared" si="42"/>
        <v>1.4508880661988284E-2</v>
      </c>
      <c r="Z139" s="263"/>
      <c r="AA139" s="263"/>
      <c r="AB139" s="264"/>
      <c r="AC139" s="264"/>
      <c r="AD139" s="263"/>
      <c r="AE139" s="264"/>
      <c r="AF139" s="264"/>
    </row>
    <row r="140" spans="1:32">
      <c r="A140" s="338">
        <v>137</v>
      </c>
      <c r="B140" s="317" t="s">
        <v>501</v>
      </c>
      <c r="C140" s="273" t="s">
        <v>975</v>
      </c>
      <c r="D140" s="273" t="s">
        <v>362</v>
      </c>
      <c r="E140" s="304">
        <f t="shared" si="43"/>
        <v>1.5795383110286783</v>
      </c>
      <c r="F140" s="288">
        <v>1.5795383110286783</v>
      </c>
      <c r="G140" s="288"/>
      <c r="H140" s="289"/>
      <c r="I140" s="288"/>
      <c r="J140" s="288"/>
      <c r="K140" s="288"/>
      <c r="L140" s="298">
        <f t="shared" si="44"/>
        <v>8.7053283971929699E-2</v>
      </c>
      <c r="M140" s="298"/>
      <c r="N140" s="298"/>
      <c r="O140" s="298"/>
      <c r="P140" s="298"/>
      <c r="Q140" s="298"/>
      <c r="R140" s="303">
        <v>118</v>
      </c>
      <c r="S140" s="313">
        <f t="shared" si="45"/>
        <v>4.3526641985964849E-2</v>
      </c>
      <c r="T140" s="335">
        <v>137</v>
      </c>
      <c r="U140" s="336">
        <f t="shared" si="40"/>
        <v>2.9017761323976567E-2</v>
      </c>
      <c r="V140" s="282">
        <v>161</v>
      </c>
      <c r="W140" s="314">
        <f t="shared" si="41"/>
        <v>1.7410656794385939E-2</v>
      </c>
      <c r="X140" s="275">
        <v>165</v>
      </c>
      <c r="Y140" s="315">
        <f t="shared" si="42"/>
        <v>1.4508880661988284E-2</v>
      </c>
      <c r="Z140" s="263"/>
      <c r="AA140" s="263"/>
      <c r="AB140" s="264"/>
      <c r="AC140" s="264"/>
      <c r="AD140" s="263"/>
      <c r="AE140" s="264"/>
      <c r="AF140" s="264"/>
    </row>
    <row r="141" spans="1:32">
      <c r="A141" s="338">
        <v>138</v>
      </c>
      <c r="B141" s="317" t="s">
        <v>351</v>
      </c>
      <c r="C141" s="273" t="s">
        <v>982</v>
      </c>
      <c r="D141" s="273" t="s">
        <v>365</v>
      </c>
      <c r="E141" s="304">
        <f t="shared" si="43"/>
        <v>1.8401321704940206</v>
      </c>
      <c r="F141" s="288">
        <v>0.78976915551433913</v>
      </c>
      <c r="G141" s="288">
        <f>'[1]darb.(a..ž) ''08'!D37</f>
        <v>1.0503630149796814</v>
      </c>
      <c r="H141" s="289"/>
      <c r="I141" s="288"/>
      <c r="J141" s="288"/>
      <c r="K141" s="288"/>
      <c r="L141" s="298">
        <f t="shared" si="44"/>
        <v>4.3526641985964849E-2</v>
      </c>
      <c r="M141" s="298">
        <f>G141*100/2726.9</f>
        <v>3.851857475447143E-2</v>
      </c>
      <c r="N141" s="298"/>
      <c r="O141" s="298"/>
      <c r="P141" s="298"/>
      <c r="Q141" s="298"/>
      <c r="R141" s="303">
        <v>111</v>
      </c>
      <c r="S141" s="313">
        <f t="shared" si="45"/>
        <v>4.1022608370218136E-2</v>
      </c>
      <c r="T141" s="335">
        <v>138</v>
      </c>
      <c r="U141" s="336">
        <f t="shared" si="40"/>
        <v>2.7348405580145424E-2</v>
      </c>
      <c r="V141" s="282">
        <v>162</v>
      </c>
      <c r="W141" s="314">
        <f t="shared" si="41"/>
        <v>1.6409043348087255E-2</v>
      </c>
      <c r="X141" s="275">
        <v>166</v>
      </c>
      <c r="Y141" s="315">
        <f t="shared" si="42"/>
        <v>1.3674202790072712E-2</v>
      </c>
      <c r="Z141" s="263"/>
      <c r="AA141" s="263"/>
      <c r="AB141" s="264"/>
      <c r="AC141" s="264"/>
      <c r="AD141" s="263"/>
      <c r="AE141" s="264"/>
      <c r="AF141" s="264"/>
    </row>
    <row r="142" spans="1:32">
      <c r="A142" s="338">
        <v>139</v>
      </c>
      <c r="B142" s="317" t="s">
        <v>308</v>
      </c>
      <c r="C142" s="273" t="s">
        <v>956</v>
      </c>
      <c r="D142" s="273" t="s">
        <v>364</v>
      </c>
      <c r="E142" s="304">
        <f t="shared" si="43"/>
        <v>1.8401321704940206</v>
      </c>
      <c r="F142" s="288">
        <v>0.78976915551433913</v>
      </c>
      <c r="G142" s="288">
        <f>'[1]darb.(a..ž) ''08'!D51</f>
        <v>1.0503630149796814</v>
      </c>
      <c r="H142" s="289"/>
      <c r="I142" s="288"/>
      <c r="J142" s="288"/>
      <c r="K142" s="288"/>
      <c r="L142" s="298">
        <f t="shared" si="44"/>
        <v>4.3526641985964849E-2</v>
      </c>
      <c r="M142" s="298">
        <f>G142*100/2726.9</f>
        <v>3.851857475447143E-2</v>
      </c>
      <c r="N142" s="298"/>
      <c r="O142" s="298"/>
      <c r="P142" s="298"/>
      <c r="Q142" s="298"/>
      <c r="R142" s="303">
        <v>112</v>
      </c>
      <c r="S142" s="313">
        <f t="shared" si="45"/>
        <v>4.1022608370218136E-2</v>
      </c>
      <c r="T142" s="335">
        <v>139</v>
      </c>
      <c r="U142" s="336">
        <f t="shared" si="40"/>
        <v>2.7348405580145424E-2</v>
      </c>
      <c r="V142" s="282">
        <v>163</v>
      </c>
      <c r="W142" s="314">
        <f t="shared" si="41"/>
        <v>1.6409043348087255E-2</v>
      </c>
      <c r="X142" s="275">
        <v>167</v>
      </c>
      <c r="Y142" s="315">
        <f t="shared" si="42"/>
        <v>1.3674202790072712E-2</v>
      </c>
      <c r="Z142" s="263" t="s">
        <v>314</v>
      </c>
      <c r="AA142" s="263" t="s">
        <v>364</v>
      </c>
      <c r="AB142" s="264"/>
      <c r="AC142" s="264">
        <v>0.78976915551433913</v>
      </c>
      <c r="AD142" s="263">
        <v>2.5</v>
      </c>
      <c r="AE142" s="264"/>
      <c r="AF142" s="264">
        <v>0.78976915551433913</v>
      </c>
    </row>
    <row r="143" spans="1:32">
      <c r="A143" s="338">
        <v>140</v>
      </c>
      <c r="B143" s="317" t="s">
        <v>1019</v>
      </c>
      <c r="C143" s="273" t="s">
        <v>991</v>
      </c>
      <c r="D143" s="273" t="s">
        <v>371</v>
      </c>
      <c r="E143" s="304">
        <f t="shared" si="43"/>
        <v>2.1007260299593629</v>
      </c>
      <c r="F143" s="288"/>
      <c r="G143" s="288">
        <f>'[1]darb.(a..ž) ''08'!D81</f>
        <v>2.1007260299593629</v>
      </c>
      <c r="H143" s="289"/>
      <c r="I143" s="288"/>
      <c r="J143" s="288"/>
      <c r="K143" s="288"/>
      <c r="L143" s="298"/>
      <c r="M143" s="298">
        <f>G143*100/2726.9</f>
        <v>7.7037149508942859E-2</v>
      </c>
      <c r="N143" s="298"/>
      <c r="O143" s="298"/>
      <c r="P143" s="298"/>
      <c r="Q143" s="298"/>
      <c r="R143" s="303">
        <v>110</v>
      </c>
      <c r="S143" s="313">
        <f t="shared" si="45"/>
        <v>3.851857475447143E-2</v>
      </c>
      <c r="T143" s="335">
        <v>140</v>
      </c>
      <c r="U143" s="336">
        <f t="shared" si="40"/>
        <v>2.5679049836314288E-2</v>
      </c>
      <c r="V143" s="282">
        <v>165</v>
      </c>
      <c r="W143" s="314">
        <f t="shared" si="41"/>
        <v>1.5407429901788571E-2</v>
      </c>
      <c r="X143" s="275">
        <v>169</v>
      </c>
      <c r="Y143" s="315">
        <f t="shared" si="42"/>
        <v>1.2839524918157144E-2</v>
      </c>
      <c r="Z143" s="263" t="s">
        <v>307</v>
      </c>
      <c r="AA143" s="263" t="s">
        <v>364</v>
      </c>
      <c r="AB143" s="264"/>
      <c r="AC143" s="264">
        <v>1.1169022505869215</v>
      </c>
      <c r="AD143" s="263">
        <v>3.5355339050293</v>
      </c>
      <c r="AE143" s="264"/>
      <c r="AF143" s="264">
        <v>1.1169022505869215</v>
      </c>
    </row>
    <row r="144" spans="1:32">
      <c r="A144" s="338">
        <v>141</v>
      </c>
      <c r="B144" s="317" t="s">
        <v>425</v>
      </c>
      <c r="C144" s="273" t="s">
        <v>975</v>
      </c>
      <c r="D144" s="273" t="s">
        <v>368</v>
      </c>
      <c r="E144" s="304">
        <f t="shared" si="43"/>
        <v>1.3596423319818036</v>
      </c>
      <c r="F144" s="288">
        <v>1.3596423319818036</v>
      </c>
      <c r="G144" s="292"/>
      <c r="H144" s="289"/>
      <c r="I144" s="288"/>
      <c r="J144" s="288"/>
      <c r="K144" s="288"/>
      <c r="L144" s="298">
        <f>F144*100/1814.45</f>
        <v>7.4934130561977647E-2</v>
      </c>
      <c r="M144" s="298"/>
      <c r="N144" s="298"/>
      <c r="O144" s="298"/>
      <c r="P144" s="298"/>
      <c r="Q144" s="298"/>
      <c r="R144" s="303">
        <v>121</v>
      </c>
      <c r="S144" s="313">
        <f t="shared" si="45"/>
        <v>3.7467065280988823E-2</v>
      </c>
      <c r="T144" s="335">
        <v>141</v>
      </c>
      <c r="U144" s="336">
        <f t="shared" si="40"/>
        <v>2.4978043520659216E-2</v>
      </c>
      <c r="V144" s="282">
        <v>166</v>
      </c>
      <c r="W144" s="314">
        <f t="shared" si="41"/>
        <v>1.4986826112395529E-2</v>
      </c>
      <c r="X144" s="275">
        <v>170</v>
      </c>
      <c r="Y144" s="315">
        <f t="shared" si="42"/>
        <v>1.2489021760329608E-2</v>
      </c>
      <c r="Z144" s="263" t="s">
        <v>339</v>
      </c>
      <c r="AA144" s="263" t="s">
        <v>369</v>
      </c>
      <c r="AB144" s="264"/>
      <c r="AC144" s="264">
        <v>5.2845984015172505</v>
      </c>
      <c r="AD144" s="263">
        <v>16.728300809860201</v>
      </c>
      <c r="AE144" s="264"/>
      <c r="AF144" s="264">
        <v>5.2845984015172505</v>
      </c>
    </row>
    <row r="145" spans="1:32">
      <c r="A145" s="338">
        <v>142</v>
      </c>
      <c r="B145" s="317" t="s">
        <v>1012</v>
      </c>
      <c r="C145" s="273" t="s">
        <v>959</v>
      </c>
      <c r="D145" s="273" t="s">
        <v>362</v>
      </c>
      <c r="E145" s="304"/>
      <c r="F145" s="288"/>
      <c r="G145" s="292"/>
      <c r="H145" s="289">
        <v>2.5</v>
      </c>
      <c r="I145" s="288">
        <v>2</v>
      </c>
      <c r="J145" s="288"/>
      <c r="K145" s="288"/>
      <c r="L145" s="298"/>
      <c r="M145" s="298"/>
      <c r="N145" s="298">
        <f>H145*100/3437.2</f>
        <v>7.2733620388688469E-2</v>
      </c>
      <c r="O145" s="298">
        <f>I145*100/2059.7</f>
        <v>9.7101519638782358E-2</v>
      </c>
      <c r="P145" s="298"/>
      <c r="Q145" s="298"/>
      <c r="R145" s="303"/>
      <c r="S145" s="304"/>
      <c r="T145" s="335">
        <v>142</v>
      </c>
      <c r="U145" s="336">
        <f t="shared" si="40"/>
        <v>2.4244540129562824E-2</v>
      </c>
      <c r="V145" s="282">
        <v>144</v>
      </c>
      <c r="W145" s="314">
        <f t="shared" si="41"/>
        <v>3.3967028005494164E-2</v>
      </c>
      <c r="X145" s="275">
        <v>149</v>
      </c>
      <c r="Y145" s="315">
        <f t="shared" si="42"/>
        <v>2.8305856671245137E-2</v>
      </c>
      <c r="Z145" s="263" t="s">
        <v>654</v>
      </c>
      <c r="AA145" s="263" t="s">
        <v>362</v>
      </c>
      <c r="AB145" s="264"/>
      <c r="AC145" s="264"/>
      <c r="AD145" s="263"/>
      <c r="AE145" s="264">
        <v>8.0249996185302699</v>
      </c>
      <c r="AF145" s="264">
        <v>8.0249996185302699</v>
      </c>
    </row>
    <row r="146" spans="1:32">
      <c r="A146" s="338">
        <v>143</v>
      </c>
      <c r="B146" s="317" t="s">
        <v>311</v>
      </c>
      <c r="C146" s="273" t="s">
        <v>975</v>
      </c>
      <c r="D146" s="273" t="s">
        <v>364</v>
      </c>
      <c r="E146" s="304">
        <f>G146+F146</f>
        <v>1.4280089387366526</v>
      </c>
      <c r="F146" s="288">
        <v>0.90282743124681197</v>
      </c>
      <c r="G146" s="288">
        <f>'[1]darb.(a..ž) ''08'!D71</f>
        <v>0.52518150748984072</v>
      </c>
      <c r="H146" s="288"/>
      <c r="I146" s="288">
        <v>10</v>
      </c>
      <c r="J146" s="288">
        <v>11.75</v>
      </c>
      <c r="K146" s="288"/>
      <c r="L146" s="298">
        <f>F146*100/1814.45</f>
        <v>4.9757636267012705E-2</v>
      </c>
      <c r="M146" s="298">
        <f>G146*100/2726.9</f>
        <v>1.9259287377235715E-2</v>
      </c>
      <c r="N146" s="298"/>
      <c r="O146" s="298">
        <f>I146*100/2059.7</f>
        <v>0.48550759819391176</v>
      </c>
      <c r="P146" s="298">
        <f>J146*100/1858.5</f>
        <v>0.63223029324724245</v>
      </c>
      <c r="Q146" s="298"/>
      <c r="R146" s="303">
        <v>120</v>
      </c>
      <c r="S146" s="313">
        <f>(L146+M146)/2</f>
        <v>3.4508461822124206E-2</v>
      </c>
      <c r="T146" s="335">
        <v>143</v>
      </c>
      <c r="U146" s="336">
        <f t="shared" si="40"/>
        <v>2.3005641214749472E-2</v>
      </c>
      <c r="V146" s="282">
        <v>85</v>
      </c>
      <c r="W146" s="314">
        <f t="shared" si="41"/>
        <v>0.23735096301708053</v>
      </c>
      <c r="X146" s="275">
        <v>99</v>
      </c>
      <c r="Y146" s="315">
        <f t="shared" si="42"/>
        <v>0.19779246918090043</v>
      </c>
      <c r="Z146" s="263" t="s">
        <v>341</v>
      </c>
      <c r="AA146" s="263" t="s">
        <v>371</v>
      </c>
      <c r="AB146" s="264"/>
      <c r="AC146" s="264">
        <v>2.9932251069311713</v>
      </c>
      <c r="AD146" s="263">
        <v>9.4750000238418597</v>
      </c>
      <c r="AE146" s="264"/>
      <c r="AF146" s="264">
        <v>2.9932251069311713</v>
      </c>
    </row>
    <row r="147" spans="1:32">
      <c r="A147" s="338">
        <v>144</v>
      </c>
      <c r="B147" s="317" t="s">
        <v>307</v>
      </c>
      <c r="C147" s="273" t="s">
        <v>982</v>
      </c>
      <c r="D147" s="273" t="s">
        <v>364</v>
      </c>
      <c r="E147" s="304">
        <f>G147+F147</f>
        <v>1.1169022505869215</v>
      </c>
      <c r="F147" s="288">
        <v>1.1169022505869215</v>
      </c>
      <c r="G147" s="288"/>
      <c r="H147" s="289"/>
      <c r="I147" s="288"/>
      <c r="J147" s="288"/>
      <c r="K147" s="288"/>
      <c r="L147" s="298">
        <f>F147*100/1814.45</f>
        <v>6.1555967405380226E-2</v>
      </c>
      <c r="M147" s="298"/>
      <c r="N147" s="298"/>
      <c r="O147" s="298"/>
      <c r="P147" s="298"/>
      <c r="Q147" s="298"/>
      <c r="R147" s="303">
        <v>122</v>
      </c>
      <c r="S147" s="313">
        <f>(L147+M147)/2</f>
        <v>3.0777983702690113E-2</v>
      </c>
      <c r="T147" s="335">
        <v>144</v>
      </c>
      <c r="U147" s="336">
        <f t="shared" si="40"/>
        <v>2.051865580179341E-2</v>
      </c>
      <c r="V147" s="282">
        <v>167</v>
      </c>
      <c r="W147" s="314">
        <f t="shared" si="41"/>
        <v>1.2311193481076045E-2</v>
      </c>
      <c r="X147" s="275">
        <v>171</v>
      </c>
      <c r="Y147" s="315">
        <f t="shared" si="42"/>
        <v>1.0259327900896705E-2</v>
      </c>
      <c r="Z147" s="263" t="s">
        <v>293</v>
      </c>
      <c r="AA147" s="263" t="s">
        <v>361</v>
      </c>
      <c r="AB147" s="264">
        <v>62.707827568054199</v>
      </c>
      <c r="AC147" s="264">
        <v>14.962395059097766</v>
      </c>
      <c r="AD147" s="263">
        <v>47.3631913661957</v>
      </c>
      <c r="AE147" s="264">
        <v>3.75</v>
      </c>
      <c r="AF147" s="264">
        <v>81.420222627151958</v>
      </c>
    </row>
    <row r="148" spans="1:32">
      <c r="A148" s="338">
        <v>145</v>
      </c>
      <c r="B148" s="317" t="s">
        <v>1022</v>
      </c>
      <c r="C148" s="273" t="s">
        <v>987</v>
      </c>
      <c r="D148" s="273" t="s">
        <v>363</v>
      </c>
      <c r="E148" s="303"/>
      <c r="F148" s="288"/>
      <c r="G148" s="292"/>
      <c r="H148" s="289">
        <v>2</v>
      </c>
      <c r="I148" s="288"/>
      <c r="J148" s="288"/>
      <c r="K148" s="288"/>
      <c r="L148" s="298"/>
      <c r="M148" s="298"/>
      <c r="N148" s="298">
        <f>H148*100/3437.2</f>
        <v>5.8186896310950774E-2</v>
      </c>
      <c r="O148" s="298"/>
      <c r="P148" s="298"/>
      <c r="Q148" s="298"/>
      <c r="R148" s="303"/>
      <c r="S148" s="304"/>
      <c r="T148" s="335">
        <v>145</v>
      </c>
      <c r="U148" s="336">
        <f t="shared" si="40"/>
        <v>1.9395632103650258E-2</v>
      </c>
      <c r="V148" s="282">
        <v>168</v>
      </c>
      <c r="W148" s="314">
        <f t="shared" si="41"/>
        <v>1.1637379262190155E-2</v>
      </c>
      <c r="X148" s="275">
        <v>172</v>
      </c>
      <c r="Y148" s="315">
        <f t="shared" si="42"/>
        <v>9.697816051825129E-3</v>
      </c>
      <c r="Z148" s="263" t="s">
        <v>310</v>
      </c>
      <c r="AA148" s="263" t="s">
        <v>369</v>
      </c>
      <c r="AB148" s="264">
        <v>27.416908264160199</v>
      </c>
      <c r="AC148" s="264">
        <v>7.393610871182382</v>
      </c>
      <c r="AD148" s="263">
        <v>23.4043416976929</v>
      </c>
      <c r="AE148" s="264"/>
      <c r="AF148" s="264">
        <v>34.810519135342581</v>
      </c>
    </row>
    <row r="149" spans="1:32">
      <c r="A149" s="338">
        <v>146</v>
      </c>
      <c r="B149" s="317" t="s">
        <v>497</v>
      </c>
      <c r="C149" s="273" t="s">
        <v>975</v>
      </c>
      <c r="D149" s="273" t="s">
        <v>371</v>
      </c>
      <c r="E149" s="304">
        <f>G149+F149</f>
        <v>0.90282743124681197</v>
      </c>
      <c r="F149" s="288">
        <v>0.90282743124681197</v>
      </c>
      <c r="G149" s="292"/>
      <c r="H149" s="289"/>
      <c r="I149" s="288"/>
      <c r="J149" s="288"/>
      <c r="K149" s="288"/>
      <c r="L149" s="298">
        <f>F149*100/1814.45</f>
        <v>4.9757636267012705E-2</v>
      </c>
      <c r="M149" s="298"/>
      <c r="N149" s="298"/>
      <c r="O149" s="298"/>
      <c r="P149" s="298"/>
      <c r="Q149" s="298"/>
      <c r="R149" s="303">
        <v>125</v>
      </c>
      <c r="S149" s="313">
        <f>(L149+M149)/2</f>
        <v>2.4878818133506352E-2</v>
      </c>
      <c r="T149" s="335">
        <v>146</v>
      </c>
      <c r="U149" s="336">
        <f t="shared" si="40"/>
        <v>1.6585878755670903E-2</v>
      </c>
      <c r="V149" s="282">
        <v>169</v>
      </c>
      <c r="W149" s="314">
        <f t="shared" si="41"/>
        <v>9.9515272534025402E-3</v>
      </c>
      <c r="X149" s="275">
        <v>173</v>
      </c>
      <c r="Y149" s="315">
        <f t="shared" si="42"/>
        <v>8.2929393778354513E-3</v>
      </c>
      <c r="Z149" s="263" t="s">
        <v>648</v>
      </c>
      <c r="AA149" s="263" t="s">
        <v>366</v>
      </c>
      <c r="AB149" s="264"/>
      <c r="AC149" s="264">
        <v>4.7386149330860343</v>
      </c>
      <c r="AD149" s="263">
        <v>15</v>
      </c>
      <c r="AE149" s="264"/>
      <c r="AF149" s="264">
        <v>4.7386149330860343</v>
      </c>
    </row>
    <row r="150" spans="1:32">
      <c r="A150" s="338">
        <v>147</v>
      </c>
      <c r="B150" s="317" t="s">
        <v>997</v>
      </c>
      <c r="C150" s="273" t="s">
        <v>982</v>
      </c>
      <c r="D150" s="273" t="s">
        <v>365</v>
      </c>
      <c r="E150" s="303"/>
      <c r="F150" s="288"/>
      <c r="G150" s="292"/>
      <c r="H150" s="289">
        <v>1.67</v>
      </c>
      <c r="I150" s="288">
        <v>7.3330000000000002</v>
      </c>
      <c r="J150" s="288">
        <v>1.6666666666666667</v>
      </c>
      <c r="K150" s="288">
        <v>1</v>
      </c>
      <c r="L150" s="298"/>
      <c r="M150" s="298"/>
      <c r="N150" s="298">
        <f>H150*100/3437.2</f>
        <v>4.8586058419643897E-2</v>
      </c>
      <c r="O150" s="298">
        <f>I150*100/2059.7</f>
        <v>0.35602272175559552</v>
      </c>
      <c r="P150" s="298">
        <f>J150*100/1858.5</f>
        <v>8.9678055779750701E-2</v>
      </c>
      <c r="Q150" s="298">
        <f>K150*100/489.55</f>
        <v>0.2042692268409764</v>
      </c>
      <c r="R150" s="303"/>
      <c r="S150" s="304"/>
      <c r="T150" s="335">
        <v>147</v>
      </c>
      <c r="U150" s="336">
        <f t="shared" si="40"/>
        <v>1.6195352806547967E-2</v>
      </c>
      <c r="V150" s="282">
        <v>118</v>
      </c>
      <c r="W150" s="314">
        <f t="shared" si="41"/>
        <v>9.8857367190998024E-2</v>
      </c>
      <c r="X150" s="275">
        <v>117</v>
      </c>
      <c r="Y150" s="315">
        <f t="shared" si="42"/>
        <v>0.11642601046599442</v>
      </c>
      <c r="Z150" s="263" t="s">
        <v>280</v>
      </c>
      <c r="AA150" s="263" t="s">
        <v>363</v>
      </c>
      <c r="AB150" s="264"/>
      <c r="AC150" s="264">
        <v>1.5795383110286783</v>
      </c>
      <c r="AD150" s="263">
        <v>5</v>
      </c>
      <c r="AE150" s="264"/>
      <c r="AF150" s="264">
        <v>1.5795383110286783</v>
      </c>
    </row>
    <row r="151" spans="1:32">
      <c r="A151" s="338">
        <v>148</v>
      </c>
      <c r="B151" s="317" t="s">
        <v>316</v>
      </c>
      <c r="C151" s="273" t="s">
        <v>975</v>
      </c>
      <c r="D151" s="273" t="s">
        <v>366</v>
      </c>
      <c r="E151" s="304">
        <f t="shared" ref="E151:E161" si="46">G151+F151</f>
        <v>0.78976915551433913</v>
      </c>
      <c r="F151" s="288">
        <v>0.78976915551433913</v>
      </c>
      <c r="G151" s="288"/>
      <c r="H151" s="289"/>
      <c r="I151" s="288"/>
      <c r="J151" s="288"/>
      <c r="K151" s="288"/>
      <c r="L151" s="298">
        <f t="shared" ref="L151:L157" si="47">F151*100/1814.45</f>
        <v>4.3526641985964849E-2</v>
      </c>
      <c r="M151" s="298"/>
      <c r="N151" s="298"/>
      <c r="O151" s="298"/>
      <c r="P151" s="298"/>
      <c r="Q151" s="298"/>
      <c r="R151" s="303">
        <v>127</v>
      </c>
      <c r="S151" s="313">
        <f t="shared" ref="S151:S161" si="48">(L151+M151)/2</f>
        <v>2.1763320992982425E-2</v>
      </c>
      <c r="T151" s="335">
        <v>148</v>
      </c>
      <c r="U151" s="336">
        <f t="shared" si="40"/>
        <v>1.4508880661988284E-2</v>
      </c>
      <c r="V151" s="282">
        <v>170</v>
      </c>
      <c r="W151" s="314">
        <f t="shared" si="41"/>
        <v>8.7053283971929695E-3</v>
      </c>
      <c r="X151" s="275">
        <v>174</v>
      </c>
      <c r="Y151" s="315">
        <f t="shared" si="42"/>
        <v>7.2544403309941418E-3</v>
      </c>
      <c r="Z151" s="263"/>
      <c r="AA151" s="263"/>
      <c r="AB151" s="264"/>
      <c r="AC151" s="264"/>
      <c r="AD151" s="263"/>
      <c r="AE151" s="264"/>
      <c r="AF151" s="264"/>
    </row>
    <row r="152" spans="1:32">
      <c r="A152" s="338">
        <v>149</v>
      </c>
      <c r="B152" s="317" t="s">
        <v>319</v>
      </c>
      <c r="C152" s="273" t="s">
        <v>982</v>
      </c>
      <c r="D152" s="273" t="s">
        <v>364</v>
      </c>
      <c r="E152" s="304">
        <f t="shared" si="46"/>
        <v>0.78976915551433913</v>
      </c>
      <c r="F152" s="288">
        <v>0.78976915551433913</v>
      </c>
      <c r="G152" s="292"/>
      <c r="H152" s="289"/>
      <c r="I152" s="288"/>
      <c r="J152" s="288"/>
      <c r="K152" s="288"/>
      <c r="L152" s="298">
        <f t="shared" si="47"/>
        <v>4.3526641985964849E-2</v>
      </c>
      <c r="M152" s="298"/>
      <c r="N152" s="298"/>
      <c r="O152" s="298"/>
      <c r="P152" s="298"/>
      <c r="Q152" s="298"/>
      <c r="R152" s="303">
        <v>128</v>
      </c>
      <c r="S152" s="313">
        <f t="shared" si="48"/>
        <v>2.1763320992982425E-2</v>
      </c>
      <c r="T152" s="335">
        <v>151</v>
      </c>
      <c r="U152" s="336">
        <f t="shared" si="40"/>
        <v>1.4508880661988284E-2</v>
      </c>
      <c r="V152" s="282">
        <v>173</v>
      </c>
      <c r="W152" s="314">
        <f t="shared" si="41"/>
        <v>8.7053283971929695E-3</v>
      </c>
      <c r="X152" s="275">
        <v>177</v>
      </c>
      <c r="Y152" s="315">
        <f t="shared" si="42"/>
        <v>7.2544403309941418E-3</v>
      </c>
      <c r="Z152" s="263" t="s">
        <v>302</v>
      </c>
      <c r="AA152" s="263" t="s">
        <v>363</v>
      </c>
      <c r="AB152" s="264"/>
      <c r="AC152" s="264">
        <v>2.6964405616155998</v>
      </c>
      <c r="AD152" s="263">
        <v>8.5355339050293004</v>
      </c>
      <c r="AE152" s="264">
        <v>1.04999995231628</v>
      </c>
      <c r="AF152" s="264">
        <v>3.7464405139318799</v>
      </c>
    </row>
    <row r="153" spans="1:32">
      <c r="A153" s="338">
        <v>150</v>
      </c>
      <c r="B153" s="317" t="s">
        <v>314</v>
      </c>
      <c r="C153" s="273" t="s">
        <v>982</v>
      </c>
      <c r="D153" s="273" t="s">
        <v>364</v>
      </c>
      <c r="E153" s="304">
        <f t="shared" si="46"/>
        <v>0.78976915551433913</v>
      </c>
      <c r="F153" s="288">
        <v>0.78976915551433913</v>
      </c>
      <c r="G153" s="288"/>
      <c r="H153" s="289"/>
      <c r="I153" s="288"/>
      <c r="J153" s="288"/>
      <c r="K153" s="288"/>
      <c r="L153" s="298">
        <f t="shared" si="47"/>
        <v>4.3526641985964849E-2</v>
      </c>
      <c r="M153" s="298"/>
      <c r="N153" s="298"/>
      <c r="O153" s="298"/>
      <c r="P153" s="298"/>
      <c r="Q153" s="298"/>
      <c r="R153" s="303">
        <v>129</v>
      </c>
      <c r="S153" s="313">
        <f t="shared" si="48"/>
        <v>2.1763320992982425E-2</v>
      </c>
      <c r="T153" s="335">
        <v>152</v>
      </c>
      <c r="U153" s="336">
        <f t="shared" si="40"/>
        <v>1.4508880661988284E-2</v>
      </c>
      <c r="V153" s="282">
        <v>174</v>
      </c>
      <c r="W153" s="314">
        <f t="shared" si="41"/>
        <v>8.7053283971929695E-3</v>
      </c>
      <c r="X153" s="275">
        <v>178</v>
      </c>
      <c r="Y153" s="315">
        <f t="shared" si="42"/>
        <v>7.2544403309941418E-3</v>
      </c>
      <c r="Z153" s="263" t="s">
        <v>283</v>
      </c>
      <c r="AA153" s="263" t="s">
        <v>363</v>
      </c>
      <c r="AB153" s="264"/>
      <c r="AC153" s="264">
        <v>2.7957828180525865</v>
      </c>
      <c r="AD153" s="263">
        <v>8.8500000238418597</v>
      </c>
      <c r="AE153" s="264"/>
      <c r="AF153" s="264">
        <v>2.7957828180525865</v>
      </c>
    </row>
    <row r="154" spans="1:32">
      <c r="A154" s="338">
        <v>151</v>
      </c>
      <c r="B154" s="317" t="s">
        <v>313</v>
      </c>
      <c r="C154" s="273" t="s">
        <v>975</v>
      </c>
      <c r="D154" s="273" t="s">
        <v>361</v>
      </c>
      <c r="E154" s="304">
        <f t="shared" si="46"/>
        <v>0.78976915551433913</v>
      </c>
      <c r="F154" s="288">
        <v>0.78976915551433913</v>
      </c>
      <c r="G154" s="292"/>
      <c r="H154" s="289"/>
      <c r="I154" s="288"/>
      <c r="J154" s="288"/>
      <c r="K154" s="288"/>
      <c r="L154" s="298">
        <f t="shared" si="47"/>
        <v>4.3526641985964849E-2</v>
      </c>
      <c r="M154" s="298"/>
      <c r="N154" s="298"/>
      <c r="O154" s="298"/>
      <c r="P154" s="298"/>
      <c r="Q154" s="298"/>
      <c r="R154" s="303">
        <v>130</v>
      </c>
      <c r="S154" s="313">
        <f t="shared" si="48"/>
        <v>2.1763320992982425E-2</v>
      </c>
      <c r="T154" s="335">
        <v>149</v>
      </c>
      <c r="U154" s="336">
        <f t="shared" si="40"/>
        <v>1.4508880661988284E-2</v>
      </c>
      <c r="V154" s="282">
        <v>171</v>
      </c>
      <c r="W154" s="314">
        <f t="shared" si="41"/>
        <v>8.7053283971929695E-3</v>
      </c>
      <c r="X154" s="275">
        <v>175</v>
      </c>
      <c r="Y154" s="315">
        <f t="shared" si="42"/>
        <v>7.2544403309941418E-3</v>
      </c>
      <c r="Z154" s="263"/>
      <c r="AA154" s="263"/>
      <c r="AB154" s="264"/>
      <c r="AC154" s="264"/>
      <c r="AD154" s="263"/>
      <c r="AE154" s="264"/>
      <c r="AF154" s="264"/>
    </row>
    <row r="155" spans="1:32">
      <c r="A155" s="338">
        <v>152</v>
      </c>
      <c r="B155" s="317" t="s">
        <v>500</v>
      </c>
      <c r="C155" s="273" t="s">
        <v>975</v>
      </c>
      <c r="D155" s="273" t="s">
        <v>360</v>
      </c>
      <c r="E155" s="304">
        <f t="shared" si="46"/>
        <v>0.78976915551433913</v>
      </c>
      <c r="F155" s="288">
        <v>0.78976915551433913</v>
      </c>
      <c r="G155" s="288"/>
      <c r="H155" s="289"/>
      <c r="I155" s="288"/>
      <c r="J155" s="288"/>
      <c r="K155" s="288"/>
      <c r="L155" s="298">
        <f t="shared" si="47"/>
        <v>4.3526641985964849E-2</v>
      </c>
      <c r="M155" s="298"/>
      <c r="N155" s="298"/>
      <c r="O155" s="298"/>
      <c r="P155" s="298"/>
      <c r="Q155" s="298"/>
      <c r="R155" s="303">
        <v>131</v>
      </c>
      <c r="S155" s="313">
        <f t="shared" si="48"/>
        <v>2.1763320992982425E-2</v>
      </c>
      <c r="T155" s="335">
        <v>150</v>
      </c>
      <c r="U155" s="336">
        <f t="shared" si="40"/>
        <v>1.4508880661988284E-2</v>
      </c>
      <c r="V155" s="282">
        <v>172</v>
      </c>
      <c r="W155" s="314">
        <f t="shared" si="41"/>
        <v>8.7053283971929695E-3</v>
      </c>
      <c r="X155" s="275">
        <v>176</v>
      </c>
      <c r="Y155" s="315">
        <f t="shared" si="42"/>
        <v>7.2544403309941418E-3</v>
      </c>
      <c r="Z155" s="263" t="s">
        <v>420</v>
      </c>
      <c r="AA155" s="263" t="s">
        <v>362</v>
      </c>
      <c r="AB155" s="264"/>
      <c r="AC155" s="264">
        <v>2.2449735959852353</v>
      </c>
      <c r="AD155" s="263">
        <v>7.10642337799072</v>
      </c>
      <c r="AE155" s="264"/>
      <c r="AF155" s="264">
        <v>2.2449735959852353</v>
      </c>
    </row>
    <row r="156" spans="1:32">
      <c r="A156" s="338">
        <v>153</v>
      </c>
      <c r="B156" s="317" t="s">
        <v>424</v>
      </c>
      <c r="C156" s="273" t="s">
        <v>968</v>
      </c>
      <c r="D156" s="273" t="s">
        <v>366</v>
      </c>
      <c r="E156" s="304">
        <f t="shared" si="46"/>
        <v>0.75738458967809863</v>
      </c>
      <c r="F156" s="288">
        <v>0.75738458967809863</v>
      </c>
      <c r="G156" s="292"/>
      <c r="H156" s="289"/>
      <c r="I156" s="288"/>
      <c r="J156" s="288"/>
      <c r="K156" s="288"/>
      <c r="L156" s="298">
        <f t="shared" si="47"/>
        <v>4.1741827533307539E-2</v>
      </c>
      <c r="M156" s="298"/>
      <c r="N156" s="298"/>
      <c r="O156" s="298"/>
      <c r="P156" s="298"/>
      <c r="Q156" s="298"/>
      <c r="R156" s="303">
        <v>132</v>
      </c>
      <c r="S156" s="313">
        <f t="shared" si="48"/>
        <v>2.087091376665377E-2</v>
      </c>
      <c r="T156" s="335">
        <v>153</v>
      </c>
      <c r="U156" s="336">
        <f t="shared" si="40"/>
        <v>1.3913942511102513E-2</v>
      </c>
      <c r="V156" s="282">
        <v>175</v>
      </c>
      <c r="W156" s="314">
        <f t="shared" si="41"/>
        <v>8.3483655066615078E-3</v>
      </c>
      <c r="X156" s="275">
        <v>179</v>
      </c>
      <c r="Y156" s="315">
        <f t="shared" si="42"/>
        <v>6.9569712555512565E-3</v>
      </c>
      <c r="Z156" s="263" t="s">
        <v>275</v>
      </c>
      <c r="AA156" s="263" t="s">
        <v>361</v>
      </c>
      <c r="AB156" s="264"/>
      <c r="AC156" s="264">
        <v>2.4172149989688676</v>
      </c>
      <c r="AD156" s="263">
        <v>7.65165042877197</v>
      </c>
      <c r="AE156" s="264"/>
      <c r="AF156" s="264">
        <v>2.4172149989688676</v>
      </c>
    </row>
    <row r="157" spans="1:32">
      <c r="A157" s="338">
        <v>154</v>
      </c>
      <c r="B157" s="317" t="s">
        <v>941</v>
      </c>
      <c r="C157" s="273" t="s">
        <v>975</v>
      </c>
      <c r="D157" s="273" t="s">
        <v>369</v>
      </c>
      <c r="E157" s="304">
        <f t="shared" si="46"/>
        <v>0.74832453199507742</v>
      </c>
      <c r="F157" s="288">
        <v>0.74832453199507742</v>
      </c>
      <c r="G157" s="288"/>
      <c r="H157" s="289"/>
      <c r="I157" s="288"/>
      <c r="J157" s="288"/>
      <c r="K157" s="288"/>
      <c r="L157" s="298">
        <f t="shared" si="47"/>
        <v>4.124249948993234E-2</v>
      </c>
      <c r="M157" s="298"/>
      <c r="N157" s="298"/>
      <c r="O157" s="298"/>
      <c r="P157" s="298"/>
      <c r="Q157" s="298"/>
      <c r="R157" s="303">
        <v>133</v>
      </c>
      <c r="S157" s="313">
        <f t="shared" si="48"/>
        <v>2.062124974496617E-2</v>
      </c>
      <c r="T157" s="335">
        <v>154</v>
      </c>
      <c r="U157" s="336">
        <f t="shared" si="40"/>
        <v>1.3747499829977446E-2</v>
      </c>
      <c r="V157" s="282">
        <v>176</v>
      </c>
      <c r="W157" s="314">
        <f t="shared" si="41"/>
        <v>8.2484998979864676E-3</v>
      </c>
      <c r="X157" s="275">
        <v>180</v>
      </c>
      <c r="Y157" s="315">
        <f t="shared" si="42"/>
        <v>6.873749914988723E-3</v>
      </c>
      <c r="Z157" s="263" t="s">
        <v>342</v>
      </c>
      <c r="AA157" s="263" t="s">
        <v>362</v>
      </c>
      <c r="AB157" s="264"/>
      <c r="AC157" s="264">
        <v>7.8976915551433908</v>
      </c>
      <c r="AD157" s="263">
        <v>25</v>
      </c>
      <c r="AE157" s="264"/>
      <c r="AF157" s="264">
        <v>7.8976915551433908</v>
      </c>
    </row>
    <row r="158" spans="1:32">
      <c r="A158" s="338">
        <v>155</v>
      </c>
      <c r="B158" s="317" t="s">
        <v>1023</v>
      </c>
      <c r="C158" s="273" t="s">
        <v>954</v>
      </c>
      <c r="D158" s="273" t="s">
        <v>370</v>
      </c>
      <c r="E158" s="304">
        <f t="shared" si="46"/>
        <v>1.0503630149796814</v>
      </c>
      <c r="F158" s="288"/>
      <c r="G158" s="288">
        <f>'[1]darb.(a..ž) ''08'!D43</f>
        <v>1.0503630149796814</v>
      </c>
      <c r="H158" s="289"/>
      <c r="I158" s="288"/>
      <c r="J158" s="288"/>
      <c r="K158" s="288"/>
      <c r="L158" s="298"/>
      <c r="M158" s="298">
        <f>G158*100/2726.9</f>
        <v>3.851857475447143E-2</v>
      </c>
      <c r="N158" s="298"/>
      <c r="O158" s="298"/>
      <c r="P158" s="298"/>
      <c r="Q158" s="298"/>
      <c r="R158" s="303">
        <v>124</v>
      </c>
      <c r="S158" s="313">
        <f t="shared" si="48"/>
        <v>1.9259287377235715E-2</v>
      </c>
      <c r="T158" s="335">
        <v>155</v>
      </c>
      <c r="U158" s="336">
        <f t="shared" si="40"/>
        <v>1.2839524918157144E-2</v>
      </c>
      <c r="V158" s="282">
        <v>177</v>
      </c>
      <c r="W158" s="314">
        <f t="shared" si="41"/>
        <v>7.7037149508942856E-3</v>
      </c>
      <c r="X158" s="275">
        <v>181</v>
      </c>
      <c r="Y158" s="315">
        <f t="shared" si="42"/>
        <v>6.4197624590785719E-3</v>
      </c>
      <c r="Z158" s="263" t="s">
        <v>346</v>
      </c>
      <c r="AA158" s="263" t="s">
        <v>370</v>
      </c>
      <c r="AB158" s="264">
        <v>55.824989318847699</v>
      </c>
      <c r="AC158" s="264">
        <v>1.6753533758803822</v>
      </c>
      <c r="AD158" s="263">
        <v>5.3033008575439498</v>
      </c>
      <c r="AE158" s="264"/>
      <c r="AF158" s="264">
        <v>57.500342694728083</v>
      </c>
    </row>
    <row r="159" spans="1:32">
      <c r="A159" s="338">
        <v>156</v>
      </c>
      <c r="B159" s="317" t="s">
        <v>422</v>
      </c>
      <c r="C159" s="273" t="s">
        <v>982</v>
      </c>
      <c r="D159" s="273" t="s">
        <v>364</v>
      </c>
      <c r="E159" s="304">
        <f t="shared" si="46"/>
        <v>0.55845112529346075</v>
      </c>
      <c r="F159" s="288">
        <v>0.55845112529346075</v>
      </c>
      <c r="G159" s="292"/>
      <c r="H159" s="289"/>
      <c r="I159" s="288"/>
      <c r="J159" s="288"/>
      <c r="K159" s="288"/>
      <c r="L159" s="298">
        <f>F159*100/1814.45</f>
        <v>3.0777983702690113E-2</v>
      </c>
      <c r="M159" s="298"/>
      <c r="N159" s="298"/>
      <c r="O159" s="298"/>
      <c r="P159" s="298"/>
      <c r="Q159" s="298"/>
      <c r="R159" s="303">
        <v>134</v>
      </c>
      <c r="S159" s="313">
        <f t="shared" si="48"/>
        <v>1.5388991851345056E-2</v>
      </c>
      <c r="T159" s="335">
        <v>156</v>
      </c>
      <c r="U159" s="336">
        <f t="shared" si="40"/>
        <v>1.0259327900896705E-2</v>
      </c>
      <c r="V159" s="282">
        <v>178</v>
      </c>
      <c r="W159" s="314">
        <f t="shared" si="41"/>
        <v>6.1555967405380226E-3</v>
      </c>
      <c r="X159" s="275">
        <v>182</v>
      </c>
      <c r="Y159" s="315">
        <f t="shared" si="42"/>
        <v>5.1296639504483524E-3</v>
      </c>
      <c r="Z159" s="263" t="s">
        <v>294</v>
      </c>
      <c r="AA159" s="263" t="s">
        <v>362</v>
      </c>
      <c r="AB159" s="264"/>
      <c r="AC159" s="264">
        <v>1.5795383110286783</v>
      </c>
      <c r="AD159" s="263">
        <v>5</v>
      </c>
      <c r="AE159" s="264"/>
      <c r="AF159" s="264">
        <v>1.5795383110286783</v>
      </c>
    </row>
    <row r="160" spans="1:32">
      <c r="A160" s="338">
        <v>157</v>
      </c>
      <c r="B160" s="317" t="s">
        <v>423</v>
      </c>
      <c r="C160" s="273" t="s">
        <v>1042</v>
      </c>
      <c r="D160" s="273" t="s">
        <v>364</v>
      </c>
      <c r="E160" s="304">
        <f t="shared" si="46"/>
        <v>0.55845112529346075</v>
      </c>
      <c r="F160" s="288">
        <v>0.55845112529346075</v>
      </c>
      <c r="G160" s="291"/>
      <c r="H160" s="289"/>
      <c r="I160" s="288"/>
      <c r="J160" s="288"/>
      <c r="K160" s="288"/>
      <c r="L160" s="298">
        <f>F160*100/1814.45</f>
        <v>3.0777983702690113E-2</v>
      </c>
      <c r="M160" s="298"/>
      <c r="N160" s="298"/>
      <c r="O160" s="298"/>
      <c r="P160" s="298"/>
      <c r="Q160" s="298"/>
      <c r="R160" s="303">
        <v>135</v>
      </c>
      <c r="S160" s="313">
        <f t="shared" si="48"/>
        <v>1.5388991851345056E-2</v>
      </c>
      <c r="T160" s="335">
        <v>157</v>
      </c>
      <c r="U160" s="336">
        <f t="shared" si="40"/>
        <v>1.0259327900896705E-2</v>
      </c>
      <c r="V160" s="282">
        <v>179</v>
      </c>
      <c r="W160" s="314">
        <f t="shared" si="41"/>
        <v>6.1555967405380226E-3</v>
      </c>
      <c r="X160" s="275">
        <v>183</v>
      </c>
      <c r="Y160" s="315">
        <f t="shared" si="42"/>
        <v>5.1296639504483524E-3</v>
      </c>
      <c r="Z160" s="263" t="s">
        <v>423</v>
      </c>
      <c r="AA160" s="263" t="s">
        <v>364</v>
      </c>
      <c r="AB160" s="264"/>
      <c r="AC160" s="264">
        <v>0.55845112529346075</v>
      </c>
      <c r="AD160" s="263">
        <v>1.76776695251465</v>
      </c>
      <c r="AE160" s="264"/>
      <c r="AF160" s="264">
        <v>0.55845112529346075</v>
      </c>
    </row>
    <row r="161" spans="1:32">
      <c r="A161" s="338">
        <v>158</v>
      </c>
      <c r="B161" s="317" t="s">
        <v>1024</v>
      </c>
      <c r="C161" s="273" t="s">
        <v>982</v>
      </c>
      <c r="D161" s="273" t="s">
        <v>364</v>
      </c>
      <c r="E161" s="304">
        <f t="shared" si="46"/>
        <v>0.35712342509309164</v>
      </c>
      <c r="F161" s="288"/>
      <c r="G161" s="288">
        <f>'[1]darb.(a..ž) ''08'!D80</f>
        <v>0.35712342509309164</v>
      </c>
      <c r="H161" s="289"/>
      <c r="I161" s="288"/>
      <c r="J161" s="288"/>
      <c r="K161" s="288"/>
      <c r="L161" s="298"/>
      <c r="M161" s="298">
        <f>G161*100/2726.9</f>
        <v>1.3096315416520286E-2</v>
      </c>
      <c r="N161" s="298"/>
      <c r="O161" s="298"/>
      <c r="P161" s="298"/>
      <c r="Q161" s="298"/>
      <c r="R161" s="303">
        <v>139</v>
      </c>
      <c r="S161" s="313">
        <f t="shared" si="48"/>
        <v>6.548157708260143E-3</v>
      </c>
      <c r="T161" s="335">
        <v>158</v>
      </c>
      <c r="U161" s="336">
        <f t="shared" si="40"/>
        <v>4.365438472173429E-3</v>
      </c>
      <c r="V161" s="282">
        <v>180</v>
      </c>
      <c r="W161" s="314">
        <f t="shared" si="41"/>
        <v>2.6192630833040574E-3</v>
      </c>
      <c r="X161" s="275">
        <v>184</v>
      </c>
      <c r="Y161" s="315">
        <f t="shared" si="42"/>
        <v>2.1827192360867145E-3</v>
      </c>
      <c r="Z161" s="263" t="s">
        <v>334</v>
      </c>
      <c r="AA161" s="263" t="s">
        <v>370</v>
      </c>
      <c r="AB161" s="264">
        <v>9.6289215087890607</v>
      </c>
      <c r="AC161" s="264">
        <v>3.4128737623579055</v>
      </c>
      <c r="AD161" s="263">
        <v>10.8033902645111</v>
      </c>
      <c r="AE161" s="264"/>
      <c r="AF161" s="264">
        <v>13.041795271146967</v>
      </c>
    </row>
    <row r="162" spans="1:32">
      <c r="A162" s="338">
        <v>159</v>
      </c>
      <c r="B162" s="318" t="s">
        <v>981</v>
      </c>
      <c r="C162" s="273" t="s">
        <v>982</v>
      </c>
      <c r="D162" s="273" t="s">
        <v>360</v>
      </c>
      <c r="E162" s="303"/>
      <c r="F162" s="288"/>
      <c r="G162" s="292"/>
      <c r="H162" s="289"/>
      <c r="I162" s="288">
        <v>24.22</v>
      </c>
      <c r="J162" s="288">
        <v>35.659999999999997</v>
      </c>
      <c r="K162" s="288">
        <v>1.5</v>
      </c>
      <c r="L162" s="298"/>
      <c r="M162" s="298"/>
      <c r="N162" s="298"/>
      <c r="O162" s="298">
        <f>I162*100/2059.7</f>
        <v>1.1758994028256544</v>
      </c>
      <c r="P162" s="298">
        <f>J162*100/1858.5</f>
        <v>1.9187516814635457</v>
      </c>
      <c r="Q162" s="298">
        <f>K162*100/489.55</f>
        <v>0.30640384026146461</v>
      </c>
      <c r="R162" s="304"/>
      <c r="S162" s="304"/>
      <c r="T162" s="335"/>
      <c r="U162" s="336"/>
      <c r="V162" s="282">
        <v>41</v>
      </c>
      <c r="W162" s="314">
        <f t="shared" si="41"/>
        <v>0.61893021685784011</v>
      </c>
      <c r="X162" s="275">
        <v>53</v>
      </c>
      <c r="Y162" s="315">
        <f t="shared" si="42"/>
        <v>0.56684248742511079</v>
      </c>
      <c r="Z162" s="263" t="s">
        <v>501</v>
      </c>
      <c r="AA162" s="263" t="s">
        <v>362</v>
      </c>
      <c r="AB162" s="264"/>
      <c r="AC162" s="264">
        <v>1.5795383110286783</v>
      </c>
      <c r="AD162" s="263">
        <v>5</v>
      </c>
      <c r="AE162" s="264"/>
      <c r="AF162" s="264">
        <v>1.5795383110286783</v>
      </c>
    </row>
    <row r="163" spans="1:32">
      <c r="A163" s="338">
        <v>160</v>
      </c>
      <c r="B163" s="317" t="s">
        <v>1025</v>
      </c>
      <c r="C163" s="273" t="s">
        <v>975</v>
      </c>
      <c r="D163" s="273" t="s">
        <v>366</v>
      </c>
      <c r="E163" s="303"/>
      <c r="F163" s="288"/>
      <c r="G163" s="292"/>
      <c r="H163" s="289"/>
      <c r="I163" s="288"/>
      <c r="J163" s="288">
        <v>55.32</v>
      </c>
      <c r="K163" s="288"/>
      <c r="L163" s="298"/>
      <c r="M163" s="298"/>
      <c r="N163" s="298"/>
      <c r="O163" s="298"/>
      <c r="P163" s="298">
        <f>J163*100/1858.5</f>
        <v>2.976594027441485</v>
      </c>
      <c r="Q163" s="298"/>
      <c r="R163" s="304"/>
      <c r="S163" s="304"/>
      <c r="T163" s="335"/>
      <c r="U163" s="336"/>
      <c r="V163" s="282">
        <v>44</v>
      </c>
      <c r="W163" s="314">
        <f t="shared" si="41"/>
        <v>0.59531880548829696</v>
      </c>
      <c r="X163" s="275">
        <v>60</v>
      </c>
      <c r="Y163" s="315">
        <f t="shared" si="42"/>
        <v>0.49609900457358086</v>
      </c>
      <c r="Z163" s="263" t="s">
        <v>340</v>
      </c>
      <c r="AA163" s="263" t="s">
        <v>369</v>
      </c>
      <c r="AB163" s="264"/>
      <c r="AC163" s="264">
        <v>7.9685713062706203</v>
      </c>
      <c r="AD163" s="263">
        <v>25.2243685722351</v>
      </c>
      <c r="AE163" s="264"/>
      <c r="AF163" s="264">
        <v>7.9685713062706203</v>
      </c>
    </row>
    <row r="164" spans="1:32">
      <c r="A164" s="338">
        <v>161</v>
      </c>
      <c r="B164" s="317" t="s">
        <v>1027</v>
      </c>
      <c r="C164" s="273" t="s">
        <v>962</v>
      </c>
      <c r="D164" s="273" t="s">
        <v>363</v>
      </c>
      <c r="E164" s="303"/>
      <c r="F164" s="288"/>
      <c r="G164" s="292"/>
      <c r="H164" s="289"/>
      <c r="I164" s="288"/>
      <c r="J164" s="288"/>
      <c r="K164" s="288">
        <v>13.8</v>
      </c>
      <c r="L164" s="298"/>
      <c r="M164" s="298"/>
      <c r="N164" s="298"/>
      <c r="O164" s="298"/>
      <c r="P164" s="298"/>
      <c r="Q164" s="298">
        <f>K164*100/489.55</f>
        <v>2.8189153304054742</v>
      </c>
      <c r="R164" s="304"/>
      <c r="S164" s="304"/>
      <c r="T164" s="337"/>
      <c r="U164" s="336"/>
      <c r="V164" s="283"/>
      <c r="W164" s="314"/>
      <c r="X164" s="275">
        <v>63</v>
      </c>
      <c r="Y164" s="315">
        <f t="shared" ref="Y164:Y187" si="49">SUM(L164:Q164)/6</f>
        <v>0.46981922173424567</v>
      </c>
      <c r="Z164" s="263"/>
      <c r="AA164" s="263"/>
      <c r="AB164" s="264"/>
      <c r="AC164" s="264"/>
      <c r="AD164" s="263"/>
      <c r="AE164" s="264"/>
      <c r="AF164" s="264"/>
    </row>
    <row r="165" spans="1:32">
      <c r="A165" s="338">
        <v>162</v>
      </c>
      <c r="B165" s="317" t="s">
        <v>1026</v>
      </c>
      <c r="C165" s="273" t="s">
        <v>975</v>
      </c>
      <c r="D165" s="273" t="s">
        <v>362</v>
      </c>
      <c r="E165" s="303"/>
      <c r="F165" s="288"/>
      <c r="G165" s="292"/>
      <c r="H165" s="289"/>
      <c r="I165" s="288"/>
      <c r="J165" s="288">
        <v>44.993333333333332</v>
      </c>
      <c r="K165" s="288"/>
      <c r="L165" s="298"/>
      <c r="M165" s="298"/>
      <c r="N165" s="298"/>
      <c r="O165" s="298"/>
      <c r="P165" s="298">
        <f>J165*100/1858.5</f>
        <v>2.4209487938301497</v>
      </c>
      <c r="Q165" s="298"/>
      <c r="R165" s="304"/>
      <c r="S165" s="304"/>
      <c r="T165" s="335"/>
      <c r="U165" s="336"/>
      <c r="V165" s="282">
        <v>56</v>
      </c>
      <c r="W165" s="314">
        <f>(L165+M165+N165+O165+P165)/5</f>
        <v>0.48418975876602993</v>
      </c>
      <c r="X165" s="275">
        <v>67</v>
      </c>
      <c r="Y165" s="315">
        <f t="shared" si="49"/>
        <v>0.4034914656383583</v>
      </c>
      <c r="Z165" s="263" t="s">
        <v>332</v>
      </c>
      <c r="AA165" s="263" t="s">
        <v>369</v>
      </c>
      <c r="AB165" s="264"/>
      <c r="AC165" s="264">
        <v>7.1788021507562805</v>
      </c>
      <c r="AD165" s="263">
        <v>22.7243685722351</v>
      </c>
      <c r="AE165" s="264"/>
      <c r="AF165" s="264">
        <v>7.1788021507562805</v>
      </c>
    </row>
    <row r="166" spans="1:32">
      <c r="A166" s="338">
        <v>163</v>
      </c>
      <c r="B166" s="317" t="s">
        <v>1028</v>
      </c>
      <c r="C166" s="273" t="s">
        <v>970</v>
      </c>
      <c r="D166" s="273" t="s">
        <v>369</v>
      </c>
      <c r="E166" s="303"/>
      <c r="F166" s="288"/>
      <c r="G166" s="292"/>
      <c r="H166" s="289"/>
      <c r="I166" s="288"/>
      <c r="J166" s="288">
        <v>5</v>
      </c>
      <c r="K166" s="288">
        <v>7</v>
      </c>
      <c r="L166" s="298"/>
      <c r="M166" s="298"/>
      <c r="N166" s="298"/>
      <c r="O166" s="298"/>
      <c r="P166" s="298">
        <f>J166*100/1858.5</f>
        <v>0.26903416733925206</v>
      </c>
      <c r="Q166" s="298">
        <f>K166*100/489.55</f>
        <v>1.4298845878868349</v>
      </c>
      <c r="R166" s="304"/>
      <c r="S166" s="304"/>
      <c r="T166" s="335"/>
      <c r="U166" s="336"/>
      <c r="V166" s="282">
        <v>128</v>
      </c>
      <c r="W166" s="314">
        <f>(L166+M166+N166+O166+P166)/5</f>
        <v>5.380683346785041E-2</v>
      </c>
      <c r="X166" s="275">
        <v>87</v>
      </c>
      <c r="Y166" s="315">
        <f t="shared" si="49"/>
        <v>0.28315312587101449</v>
      </c>
      <c r="Z166" s="263"/>
      <c r="AA166" s="263"/>
      <c r="AB166" s="264"/>
      <c r="AC166" s="264"/>
      <c r="AD166" s="263"/>
      <c r="AE166" s="264"/>
      <c r="AF166" s="264"/>
    </row>
    <row r="167" spans="1:32">
      <c r="A167" s="338">
        <v>164</v>
      </c>
      <c r="B167" s="318" t="s">
        <v>995</v>
      </c>
      <c r="C167" s="273" t="s">
        <v>975</v>
      </c>
      <c r="D167" s="273" t="s">
        <v>360</v>
      </c>
      <c r="E167" s="303"/>
      <c r="F167" s="288"/>
      <c r="G167" s="292"/>
      <c r="H167" s="289"/>
      <c r="I167" s="288">
        <v>11</v>
      </c>
      <c r="J167" s="288">
        <v>15</v>
      </c>
      <c r="K167" s="288"/>
      <c r="L167" s="298"/>
      <c r="M167" s="298"/>
      <c r="N167" s="298"/>
      <c r="O167" s="298">
        <f>I167*100/2059.7</f>
        <v>0.53405835801330293</v>
      </c>
      <c r="P167" s="298">
        <f>J167*100/1858.5</f>
        <v>0.80710250201775624</v>
      </c>
      <c r="Q167" s="298"/>
      <c r="R167" s="304"/>
      <c r="S167" s="304"/>
      <c r="T167" s="335"/>
      <c r="U167" s="336"/>
      <c r="V167" s="282">
        <v>82</v>
      </c>
      <c r="W167" s="314">
        <f>(L167+M167+N167+O167+P167)/5</f>
        <v>0.26823217200621186</v>
      </c>
      <c r="X167" s="275">
        <v>94</v>
      </c>
      <c r="Y167" s="315">
        <f t="shared" si="49"/>
        <v>0.22352681000517652</v>
      </c>
      <c r="Z167" s="263" t="s">
        <v>284</v>
      </c>
      <c r="AA167" s="263" t="s">
        <v>360</v>
      </c>
      <c r="AB167" s="264">
        <v>21.5</v>
      </c>
      <c r="AC167" s="264">
        <v>4.5465859178991197</v>
      </c>
      <c r="AD167" s="263">
        <v>14.3921356201172</v>
      </c>
      <c r="AE167" s="264"/>
      <c r="AF167" s="264">
        <v>26.046585917899119</v>
      </c>
    </row>
    <row r="168" spans="1:32">
      <c r="A168" s="338">
        <v>165</v>
      </c>
      <c r="B168" s="317" t="s">
        <v>977</v>
      </c>
      <c r="C168" s="273" t="s">
        <v>975</v>
      </c>
      <c r="D168" s="273" t="s">
        <v>366</v>
      </c>
      <c r="E168" s="303"/>
      <c r="F168" s="288"/>
      <c r="G168" s="292"/>
      <c r="H168" s="289"/>
      <c r="I168" s="288">
        <v>26.02</v>
      </c>
      <c r="J168" s="288"/>
      <c r="K168" s="288"/>
      <c r="L168" s="298"/>
      <c r="M168" s="298"/>
      <c r="N168" s="298"/>
      <c r="O168" s="298">
        <f>I168*100/2059.7</f>
        <v>1.2632907705005585</v>
      </c>
      <c r="P168" s="298"/>
      <c r="Q168" s="298"/>
      <c r="R168" s="304"/>
      <c r="S168" s="304"/>
      <c r="T168" s="335"/>
      <c r="U168" s="336"/>
      <c r="V168" s="282">
        <v>84</v>
      </c>
      <c r="W168" s="314">
        <f>(L168+M168+N168+O168+P168)/5</f>
        <v>0.25265815410011172</v>
      </c>
      <c r="X168" s="275">
        <v>97</v>
      </c>
      <c r="Y168" s="315">
        <f t="shared" si="49"/>
        <v>0.21054846175009309</v>
      </c>
      <c r="Z168" s="263" t="s">
        <v>317</v>
      </c>
      <c r="AA168" s="263" t="s">
        <v>366</v>
      </c>
      <c r="AB168" s="264"/>
      <c r="AC168" s="264">
        <v>5.798934795799755</v>
      </c>
      <c r="AD168" s="263">
        <v>18.356423377990701</v>
      </c>
      <c r="AE168" s="264">
        <v>0.36250001192092901</v>
      </c>
      <c r="AF168" s="264">
        <v>6.161434807720684</v>
      </c>
    </row>
    <row r="169" spans="1:32">
      <c r="A169" s="338">
        <v>166</v>
      </c>
      <c r="B169" s="317" t="s">
        <v>996</v>
      </c>
      <c r="C169" s="273" t="s">
        <v>975</v>
      </c>
      <c r="D169" s="273" t="s">
        <v>363</v>
      </c>
      <c r="E169" s="303"/>
      <c r="F169" s="288"/>
      <c r="G169" s="292"/>
      <c r="H169" s="289"/>
      <c r="I169" s="288">
        <v>10</v>
      </c>
      <c r="J169" s="288">
        <v>5</v>
      </c>
      <c r="K169" s="288">
        <v>1.5</v>
      </c>
      <c r="L169" s="298"/>
      <c r="M169" s="298"/>
      <c r="N169" s="298"/>
      <c r="O169" s="298">
        <f>I169*100/2059.7</f>
        <v>0.48550759819391176</v>
      </c>
      <c r="P169" s="298">
        <f>J169*100/1858.5</f>
        <v>0.26903416733925206</v>
      </c>
      <c r="Q169" s="298">
        <f>K169*100/489.55</f>
        <v>0.30640384026146461</v>
      </c>
      <c r="R169" s="304"/>
      <c r="S169" s="304"/>
      <c r="T169" s="335"/>
      <c r="U169" s="336"/>
      <c r="V169" s="282">
        <v>104</v>
      </c>
      <c r="W169" s="314">
        <f>(L169+M169+N169+O169+P169)/5</f>
        <v>0.15090835310663278</v>
      </c>
      <c r="X169" s="275">
        <v>104</v>
      </c>
      <c r="Y169" s="315">
        <f t="shared" si="49"/>
        <v>0.17682426763243808</v>
      </c>
      <c r="Z169" s="263" t="s">
        <v>348</v>
      </c>
      <c r="AA169" s="263" t="s">
        <v>364</v>
      </c>
      <c r="AB169" s="264"/>
      <c r="AC169" s="264">
        <v>0.66340606050474304</v>
      </c>
      <c r="AD169" s="263">
        <v>2.0999999046325701</v>
      </c>
      <c r="AE169" s="264"/>
      <c r="AF169" s="264">
        <v>0.66340606050474304</v>
      </c>
    </row>
    <row r="170" spans="1:32">
      <c r="A170" s="338">
        <v>167</v>
      </c>
      <c r="B170" s="318" t="s">
        <v>1030</v>
      </c>
      <c r="C170" s="273" t="s">
        <v>974</v>
      </c>
      <c r="D170" s="273" t="s">
        <v>366</v>
      </c>
      <c r="E170" s="303"/>
      <c r="F170" s="288"/>
      <c r="G170" s="292"/>
      <c r="H170" s="289"/>
      <c r="I170" s="288"/>
      <c r="J170" s="288"/>
      <c r="K170" s="288">
        <v>5</v>
      </c>
      <c r="L170" s="298"/>
      <c r="M170" s="298"/>
      <c r="N170" s="298"/>
      <c r="O170" s="298"/>
      <c r="P170" s="298"/>
      <c r="Q170" s="298">
        <f>K170*100/489.55</f>
        <v>1.021346134204882</v>
      </c>
      <c r="R170" s="304"/>
      <c r="S170" s="304"/>
      <c r="T170" s="337"/>
      <c r="U170" s="336"/>
      <c r="V170" s="283"/>
      <c r="W170" s="314"/>
      <c r="X170" s="275">
        <v>107</v>
      </c>
      <c r="Y170" s="315">
        <f t="shared" si="49"/>
        <v>0.17022435570081365</v>
      </c>
      <c r="Z170" s="263" t="s">
        <v>313</v>
      </c>
      <c r="AA170" s="263" t="s">
        <v>361</v>
      </c>
      <c r="AB170" s="264"/>
      <c r="AC170" s="264">
        <v>0.78976915551433913</v>
      </c>
      <c r="AD170" s="263">
        <v>2.5</v>
      </c>
      <c r="AE170" s="264"/>
      <c r="AF170" s="264">
        <v>0.78976915551433913</v>
      </c>
    </row>
    <row r="171" spans="1:32">
      <c r="A171" s="338">
        <v>168</v>
      </c>
      <c r="B171" s="317" t="s">
        <v>1006</v>
      </c>
      <c r="C171" s="273" t="s">
        <v>970</v>
      </c>
      <c r="D171" s="273" t="s">
        <v>366</v>
      </c>
      <c r="E171" s="303"/>
      <c r="F171" s="288"/>
      <c r="G171" s="288"/>
      <c r="H171" s="289"/>
      <c r="I171" s="288">
        <v>6</v>
      </c>
      <c r="J171" s="288"/>
      <c r="K171" s="288">
        <v>1</v>
      </c>
      <c r="L171" s="298"/>
      <c r="M171" s="298"/>
      <c r="N171" s="298"/>
      <c r="O171" s="298">
        <f>I171*100/2059.7</f>
        <v>0.29130455891634705</v>
      </c>
      <c r="P171" s="298"/>
      <c r="Q171" s="298">
        <f>K171*100/489.55</f>
        <v>0.2042692268409764</v>
      </c>
      <c r="R171" s="304"/>
      <c r="S171" s="304"/>
      <c r="T171" s="335"/>
      <c r="U171" s="336"/>
      <c r="V171" s="282">
        <v>127</v>
      </c>
      <c r="W171" s="314">
        <f>(L171+M171+N171+O171+P171)/5</f>
        <v>5.8260911783269406E-2</v>
      </c>
      <c r="X171" s="275">
        <v>126</v>
      </c>
      <c r="Y171" s="315">
        <f t="shared" si="49"/>
        <v>8.2595630959553912E-2</v>
      </c>
      <c r="Z171" s="263" t="s">
        <v>335</v>
      </c>
      <c r="AA171" s="263" t="s">
        <v>370</v>
      </c>
      <c r="AB171" s="264"/>
      <c r="AC171" s="264">
        <v>4.7386149330860343</v>
      </c>
      <c r="AD171" s="263">
        <v>15</v>
      </c>
      <c r="AE171" s="264"/>
      <c r="AF171" s="264">
        <v>4.7386149330860343</v>
      </c>
    </row>
    <row r="172" spans="1:32">
      <c r="A172" s="338">
        <v>169</v>
      </c>
      <c r="B172" s="318" t="s">
        <v>1016</v>
      </c>
      <c r="C172" s="273" t="s">
        <v>982</v>
      </c>
      <c r="D172" s="273" t="s">
        <v>360</v>
      </c>
      <c r="E172" s="304"/>
      <c r="F172" s="288"/>
      <c r="G172" s="292"/>
      <c r="H172" s="289"/>
      <c r="I172" s="288">
        <v>3</v>
      </c>
      <c r="J172" s="288"/>
      <c r="K172" s="288">
        <v>1.5</v>
      </c>
      <c r="L172" s="298"/>
      <c r="M172" s="298"/>
      <c r="N172" s="298"/>
      <c r="O172" s="298">
        <f>I172*100/2059.7</f>
        <v>0.14565227945817352</v>
      </c>
      <c r="P172" s="298"/>
      <c r="Q172" s="298">
        <f>K172*100/489.55</f>
        <v>0.30640384026146461</v>
      </c>
      <c r="R172" s="304"/>
      <c r="S172" s="304"/>
      <c r="T172" s="335"/>
      <c r="U172" s="336"/>
      <c r="V172" s="282">
        <v>145</v>
      </c>
      <c r="W172" s="314">
        <f>(L172+M172+N172+O172+P172)/5</f>
        <v>2.9130455891634703E-2</v>
      </c>
      <c r="X172" s="275">
        <v>128</v>
      </c>
      <c r="Y172" s="315">
        <f t="shared" si="49"/>
        <v>7.5342686619939689E-2</v>
      </c>
      <c r="Z172" s="263" t="s">
        <v>500</v>
      </c>
      <c r="AA172" s="263" t="s">
        <v>360</v>
      </c>
      <c r="AB172" s="264"/>
      <c r="AC172" s="264">
        <v>0.78976915551433913</v>
      </c>
      <c r="AD172" s="263">
        <v>2.5</v>
      </c>
      <c r="AE172" s="264"/>
      <c r="AF172" s="264">
        <v>0.78976915551433913</v>
      </c>
    </row>
    <row r="173" spans="1:32">
      <c r="A173" s="338">
        <v>170</v>
      </c>
      <c r="B173" s="318" t="s">
        <v>1029</v>
      </c>
      <c r="C173" s="273" t="s">
        <v>982</v>
      </c>
      <c r="D173" s="273" t="s">
        <v>364</v>
      </c>
      <c r="E173" s="303"/>
      <c r="F173" s="288"/>
      <c r="G173" s="292"/>
      <c r="H173" s="289"/>
      <c r="I173" s="288"/>
      <c r="J173" s="288">
        <v>4.25</v>
      </c>
      <c r="K173" s="288">
        <v>1</v>
      </c>
      <c r="L173" s="298"/>
      <c r="M173" s="298"/>
      <c r="N173" s="298"/>
      <c r="O173" s="298"/>
      <c r="P173" s="298">
        <f>J173*100/1858.5</f>
        <v>0.22867904223836427</v>
      </c>
      <c r="Q173" s="298">
        <f>K173*100/489.55</f>
        <v>0.2042692268409764</v>
      </c>
      <c r="R173" s="304"/>
      <c r="S173" s="304"/>
      <c r="T173" s="335"/>
      <c r="U173" s="336"/>
      <c r="V173" s="282">
        <v>137</v>
      </c>
      <c r="W173" s="314">
        <f>(L173+M173+N173+O173+P173)/5</f>
        <v>4.5735808447672853E-2</v>
      </c>
      <c r="X173" s="275">
        <v>129</v>
      </c>
      <c r="Y173" s="315">
        <f t="shared" si="49"/>
        <v>7.2158044846556788E-2</v>
      </c>
      <c r="Z173" s="263" t="s">
        <v>344</v>
      </c>
      <c r="AA173" s="263" t="s">
        <v>362</v>
      </c>
      <c r="AB173" s="264"/>
      <c r="AC173" s="264">
        <v>4.7386149330860343</v>
      </c>
      <c r="AD173" s="263">
        <v>15</v>
      </c>
      <c r="AE173" s="264"/>
      <c r="AF173" s="264">
        <v>4.7386149330860343</v>
      </c>
    </row>
    <row r="174" spans="1:32">
      <c r="A174" s="338">
        <v>171</v>
      </c>
      <c r="B174" s="317" t="s">
        <v>1002</v>
      </c>
      <c r="C174" s="273" t="s">
        <v>962</v>
      </c>
      <c r="D174" s="273" t="s">
        <v>371</v>
      </c>
      <c r="E174" s="303"/>
      <c r="F174" s="288"/>
      <c r="G174" s="292"/>
      <c r="H174" s="289"/>
      <c r="I174" s="288">
        <v>7.5</v>
      </c>
      <c r="J174" s="288"/>
      <c r="K174" s="288"/>
      <c r="L174" s="298"/>
      <c r="M174" s="298"/>
      <c r="N174" s="298"/>
      <c r="O174" s="298">
        <f>I174*100/2059.7</f>
        <v>0.36413069864543385</v>
      </c>
      <c r="P174" s="298"/>
      <c r="Q174" s="298"/>
      <c r="R174" s="304"/>
      <c r="S174" s="304"/>
      <c r="T174" s="335"/>
      <c r="U174" s="336"/>
      <c r="V174" s="282">
        <v>124</v>
      </c>
      <c r="W174" s="314">
        <f>(L174+M174+N174+O174+P174)/5</f>
        <v>7.2826139729086775E-2</v>
      </c>
      <c r="X174" s="275">
        <v>131</v>
      </c>
      <c r="Y174" s="315">
        <f t="shared" si="49"/>
        <v>6.0688449774238977E-2</v>
      </c>
      <c r="Z174" s="263" t="s">
        <v>320</v>
      </c>
      <c r="AA174" s="263" t="s">
        <v>372</v>
      </c>
      <c r="AB174" s="264"/>
      <c r="AC174" s="264"/>
      <c r="AD174" s="263"/>
      <c r="AE174" s="264">
        <v>13.2767503261566</v>
      </c>
      <c r="AF174" s="264">
        <v>13.2767503261566</v>
      </c>
    </row>
    <row r="175" spans="1:32">
      <c r="A175" s="338">
        <v>172</v>
      </c>
      <c r="B175" s="317" t="s">
        <v>1038</v>
      </c>
      <c r="C175" s="273" t="s">
        <v>982</v>
      </c>
      <c r="D175" s="273" t="s">
        <v>362</v>
      </c>
      <c r="E175" s="303"/>
      <c r="F175" s="288"/>
      <c r="G175" s="292"/>
      <c r="H175" s="289"/>
      <c r="I175" s="288"/>
      <c r="J175" s="288"/>
      <c r="K175" s="288">
        <v>1.333</v>
      </c>
      <c r="L175" s="298"/>
      <c r="M175" s="298"/>
      <c r="N175" s="298"/>
      <c r="O175" s="298"/>
      <c r="P175" s="298"/>
      <c r="Q175" s="298">
        <f>K175*100/489.55</f>
        <v>0.27229087937902152</v>
      </c>
      <c r="R175" s="304"/>
      <c r="S175" s="304"/>
      <c r="T175" s="337"/>
      <c r="U175" s="336"/>
      <c r="V175" s="283"/>
      <c r="W175" s="314"/>
      <c r="X175" s="275">
        <v>135</v>
      </c>
      <c r="Y175" s="315">
        <f t="shared" si="49"/>
        <v>4.538181322983692E-2</v>
      </c>
      <c r="Z175" s="263" t="s">
        <v>269</v>
      </c>
      <c r="AA175" s="263" t="s">
        <v>367</v>
      </c>
      <c r="AB175" s="264">
        <v>41.25</v>
      </c>
      <c r="AC175" s="264">
        <v>5.2651276908758735</v>
      </c>
      <c r="AD175" s="263">
        <v>16.666666626930201</v>
      </c>
      <c r="AE175" s="264"/>
      <c r="AF175" s="264">
        <v>46.515127690875872</v>
      </c>
    </row>
    <row r="176" spans="1:32">
      <c r="A176" s="338">
        <v>173</v>
      </c>
      <c r="B176" s="317" t="s">
        <v>1031</v>
      </c>
      <c r="C176" s="273" t="s">
        <v>975</v>
      </c>
      <c r="D176" s="273" t="s">
        <v>366</v>
      </c>
      <c r="E176" s="303"/>
      <c r="F176" s="288"/>
      <c r="G176" s="292"/>
      <c r="H176" s="289"/>
      <c r="I176" s="288"/>
      <c r="J176" s="288">
        <v>5</v>
      </c>
      <c r="K176" s="288"/>
      <c r="L176" s="298"/>
      <c r="M176" s="298"/>
      <c r="N176" s="298"/>
      <c r="O176" s="298"/>
      <c r="P176" s="298">
        <f>J176*100/1858.5</f>
        <v>0.26903416733925206</v>
      </c>
      <c r="Q176" s="298"/>
      <c r="R176" s="304"/>
      <c r="S176" s="304"/>
      <c r="T176" s="335"/>
      <c r="U176" s="336"/>
      <c r="V176" s="282">
        <v>129</v>
      </c>
      <c r="W176" s="314">
        <f>(L176+M176+N176+O176+P176)/5</f>
        <v>5.380683346785041E-2</v>
      </c>
      <c r="X176" s="275">
        <v>136</v>
      </c>
      <c r="Y176" s="315">
        <f t="shared" si="49"/>
        <v>4.4839027889875344E-2</v>
      </c>
      <c r="Z176" s="263" t="s">
        <v>268</v>
      </c>
      <c r="AA176" s="263" t="s">
        <v>364</v>
      </c>
      <c r="AB176" s="264">
        <v>92.208333015441895</v>
      </c>
      <c r="AC176" s="264">
        <v>9.213973468447568</v>
      </c>
      <c r="AD176" s="263">
        <v>29.166666626930201</v>
      </c>
      <c r="AE176" s="264"/>
      <c r="AF176" s="264">
        <v>101.42230648388946</v>
      </c>
    </row>
    <row r="177" spans="1:32">
      <c r="A177" s="338">
        <v>174</v>
      </c>
      <c r="B177" s="317" t="s">
        <v>1039</v>
      </c>
      <c r="C177" s="273" t="s">
        <v>975</v>
      </c>
      <c r="D177" s="273" t="s">
        <v>360</v>
      </c>
      <c r="E177" s="303"/>
      <c r="F177" s="288"/>
      <c r="G177" s="292"/>
      <c r="H177" s="289"/>
      <c r="I177" s="288"/>
      <c r="J177" s="288"/>
      <c r="K177" s="288">
        <v>1.25</v>
      </c>
      <c r="L177" s="298"/>
      <c r="M177" s="298"/>
      <c r="N177" s="298"/>
      <c r="O177" s="298"/>
      <c r="P177" s="298"/>
      <c r="Q177" s="298">
        <f>K177*100/489.55</f>
        <v>0.25533653355122049</v>
      </c>
      <c r="R177" s="304"/>
      <c r="S177" s="304"/>
      <c r="T177" s="337"/>
      <c r="U177" s="336"/>
      <c r="V177" s="283"/>
      <c r="W177" s="314"/>
      <c r="X177" s="275">
        <v>138</v>
      </c>
      <c r="Y177" s="315">
        <f t="shared" si="49"/>
        <v>4.2556088925203413E-2</v>
      </c>
      <c r="Z177" s="263"/>
      <c r="AA177" s="263"/>
      <c r="AB177" s="264"/>
      <c r="AC177" s="264"/>
      <c r="AD177" s="263"/>
      <c r="AE177" s="264"/>
      <c r="AF177" s="264"/>
    </row>
    <row r="178" spans="1:32">
      <c r="A178" s="338">
        <v>175</v>
      </c>
      <c r="B178" s="317" t="s">
        <v>1010</v>
      </c>
      <c r="C178" s="273" t="s">
        <v>1011</v>
      </c>
      <c r="D178" s="273" t="s">
        <v>366</v>
      </c>
      <c r="E178" s="303"/>
      <c r="F178" s="288"/>
      <c r="G178" s="292"/>
      <c r="H178" s="289"/>
      <c r="I178" s="288">
        <v>4.9169999999999998</v>
      </c>
      <c r="J178" s="288"/>
      <c r="K178" s="288"/>
      <c r="L178" s="298"/>
      <c r="M178" s="298"/>
      <c r="N178" s="298"/>
      <c r="O178" s="298">
        <f>I178*100/2059.7</f>
        <v>0.23872408603194642</v>
      </c>
      <c r="P178" s="298"/>
      <c r="Q178" s="298"/>
      <c r="R178" s="304"/>
      <c r="S178" s="304"/>
      <c r="T178" s="335"/>
      <c r="U178" s="336"/>
      <c r="V178" s="282">
        <v>134</v>
      </c>
      <c r="W178" s="314">
        <f t="shared" ref="W178:W187" si="50">(L178+M178+N178+O178+P178)/5</f>
        <v>4.7744817206389283E-2</v>
      </c>
      <c r="X178" s="275">
        <v>141</v>
      </c>
      <c r="Y178" s="315">
        <f t="shared" si="49"/>
        <v>3.9787347671991068E-2</v>
      </c>
      <c r="Z178" s="263" t="s">
        <v>355</v>
      </c>
      <c r="AA178" s="263" t="s">
        <v>363</v>
      </c>
      <c r="AB178" s="264"/>
      <c r="AC178" s="264"/>
      <c r="AD178" s="263"/>
      <c r="AE178" s="264">
        <v>3.2249999046325701</v>
      </c>
      <c r="AF178" s="264">
        <v>3.2249999046325701</v>
      </c>
    </row>
    <row r="179" spans="1:32">
      <c r="A179" s="338">
        <v>176</v>
      </c>
      <c r="B179" s="317" t="s">
        <v>1014</v>
      </c>
      <c r="C179" s="273" t="s">
        <v>1001</v>
      </c>
      <c r="D179" s="273" t="s">
        <v>366</v>
      </c>
      <c r="E179" s="303"/>
      <c r="F179" s="288"/>
      <c r="G179" s="292"/>
      <c r="H179" s="289"/>
      <c r="I179" s="288">
        <v>3.6669999999999998</v>
      </c>
      <c r="J179" s="288"/>
      <c r="K179" s="288"/>
      <c r="L179" s="298"/>
      <c r="M179" s="298"/>
      <c r="N179" s="298"/>
      <c r="O179" s="298">
        <f>I179*100/2059.7</f>
        <v>0.17803563625770744</v>
      </c>
      <c r="P179" s="298"/>
      <c r="Q179" s="298"/>
      <c r="R179" s="304"/>
      <c r="S179" s="304"/>
      <c r="T179" s="335"/>
      <c r="U179" s="336"/>
      <c r="V179" s="282">
        <v>143</v>
      </c>
      <c r="W179" s="314">
        <f t="shared" si="50"/>
        <v>3.5607127251541484E-2</v>
      </c>
      <c r="X179" s="275">
        <v>148</v>
      </c>
      <c r="Y179" s="315">
        <f t="shared" si="49"/>
        <v>2.967260604295124E-2</v>
      </c>
      <c r="Z179" s="263"/>
      <c r="AA179" s="263"/>
      <c r="AB179" s="264"/>
      <c r="AC179" s="264"/>
      <c r="AD179" s="263"/>
      <c r="AE179" s="264"/>
      <c r="AF179" s="264">
        <f>SUM(AF4:AF178)</f>
        <v>1814.4195827197041</v>
      </c>
    </row>
    <row r="180" spans="1:32">
      <c r="A180" s="338">
        <v>177</v>
      </c>
      <c r="B180" s="317" t="s">
        <v>1017</v>
      </c>
      <c r="C180" s="273" t="s">
        <v>975</v>
      </c>
      <c r="D180" s="273" t="s">
        <v>365</v>
      </c>
      <c r="E180" s="304"/>
      <c r="F180" s="288"/>
      <c r="G180" s="292"/>
      <c r="H180" s="289"/>
      <c r="I180" s="288">
        <v>3</v>
      </c>
      <c r="J180" s="288"/>
      <c r="K180" s="288"/>
      <c r="L180" s="298"/>
      <c r="M180" s="298"/>
      <c r="N180" s="298"/>
      <c r="O180" s="298">
        <f>I180*100/2059.7</f>
        <v>0.14565227945817352</v>
      </c>
      <c r="P180" s="298"/>
      <c r="Q180" s="298"/>
      <c r="R180" s="304"/>
      <c r="S180" s="304"/>
      <c r="T180" s="335"/>
      <c r="U180" s="336"/>
      <c r="V180" s="282">
        <v>146</v>
      </c>
      <c r="W180" s="314">
        <f t="shared" si="50"/>
        <v>2.9130455891634703E-2</v>
      </c>
      <c r="X180" s="275">
        <v>150</v>
      </c>
      <c r="Y180" s="315">
        <f t="shared" si="49"/>
        <v>2.4275379909695586E-2</v>
      </c>
    </row>
    <row r="181" spans="1:32">
      <c r="A181" s="338">
        <v>178</v>
      </c>
      <c r="B181" s="317" t="s">
        <v>1032</v>
      </c>
      <c r="C181" s="273" t="s">
        <v>975</v>
      </c>
      <c r="D181" s="273" t="s">
        <v>369</v>
      </c>
      <c r="E181" s="303"/>
      <c r="F181" s="288"/>
      <c r="G181" s="292"/>
      <c r="H181" s="289"/>
      <c r="I181" s="288"/>
      <c r="J181" s="288">
        <v>2.5</v>
      </c>
      <c r="K181" s="288"/>
      <c r="L181" s="298"/>
      <c r="M181" s="298"/>
      <c r="N181" s="298"/>
      <c r="O181" s="298"/>
      <c r="P181" s="298">
        <f>J181*100/1858.5</f>
        <v>0.13451708366962603</v>
      </c>
      <c r="Q181" s="298"/>
      <c r="R181" s="304"/>
      <c r="S181" s="304"/>
      <c r="T181" s="335"/>
      <c r="U181" s="336"/>
      <c r="V181" s="282">
        <v>149</v>
      </c>
      <c r="W181" s="314">
        <f t="shared" si="50"/>
        <v>2.6903416733925205E-2</v>
      </c>
      <c r="X181" s="275">
        <v>153</v>
      </c>
      <c r="Y181" s="315">
        <f t="shared" si="49"/>
        <v>2.2419513944937672E-2</v>
      </c>
    </row>
    <row r="182" spans="1:32">
      <c r="A182" s="338">
        <v>179</v>
      </c>
      <c r="B182" s="317" t="s">
        <v>1033</v>
      </c>
      <c r="C182" s="273" t="s">
        <v>974</v>
      </c>
      <c r="D182" s="273" t="s">
        <v>364</v>
      </c>
      <c r="E182" s="304"/>
      <c r="F182" s="288"/>
      <c r="G182" s="292"/>
      <c r="H182" s="289"/>
      <c r="I182" s="288"/>
      <c r="J182" s="288">
        <v>2.5</v>
      </c>
      <c r="K182" s="288"/>
      <c r="L182" s="298"/>
      <c r="M182" s="298"/>
      <c r="N182" s="298"/>
      <c r="O182" s="298"/>
      <c r="P182" s="298">
        <f>J182*100/1858.5</f>
        <v>0.13451708366962603</v>
      </c>
      <c r="Q182" s="298"/>
      <c r="R182" s="304"/>
      <c r="S182" s="304"/>
      <c r="T182" s="335"/>
      <c r="U182" s="336"/>
      <c r="V182" s="282">
        <v>150</v>
      </c>
      <c r="W182" s="314">
        <f t="shared" si="50"/>
        <v>2.6903416733925205E-2</v>
      </c>
      <c r="X182" s="275">
        <v>154</v>
      </c>
      <c r="Y182" s="315">
        <f t="shared" si="49"/>
        <v>2.2419513944937672E-2</v>
      </c>
    </row>
    <row r="183" spans="1:32">
      <c r="A183" s="338">
        <v>180</v>
      </c>
      <c r="B183" s="318" t="s">
        <v>1020</v>
      </c>
      <c r="C183" s="273" t="s">
        <v>991</v>
      </c>
      <c r="D183" s="273" t="s">
        <v>363</v>
      </c>
      <c r="E183" s="303"/>
      <c r="F183" s="288"/>
      <c r="G183" s="292"/>
      <c r="H183" s="289"/>
      <c r="I183" s="288">
        <v>2</v>
      </c>
      <c r="J183" s="288"/>
      <c r="K183" s="288"/>
      <c r="L183" s="298"/>
      <c r="M183" s="298"/>
      <c r="N183" s="298"/>
      <c r="O183" s="298">
        <f>I183*100/2059.7</f>
        <v>9.7101519638782358E-2</v>
      </c>
      <c r="P183" s="298"/>
      <c r="Q183" s="298"/>
      <c r="R183" s="304"/>
      <c r="S183" s="304"/>
      <c r="T183" s="335"/>
      <c r="U183" s="336"/>
      <c r="V183" s="282">
        <v>152</v>
      </c>
      <c r="W183" s="314">
        <f t="shared" si="50"/>
        <v>1.9420303927756472E-2</v>
      </c>
      <c r="X183" s="275">
        <v>156</v>
      </c>
      <c r="Y183" s="315">
        <f t="shared" si="49"/>
        <v>1.6183586606463726E-2</v>
      </c>
    </row>
    <row r="184" spans="1:32">
      <c r="A184" s="338">
        <v>181</v>
      </c>
      <c r="B184" s="318" t="s">
        <v>1021</v>
      </c>
      <c r="C184" s="273" t="s">
        <v>982</v>
      </c>
      <c r="D184" s="273" t="s">
        <v>365</v>
      </c>
      <c r="E184" s="304"/>
      <c r="F184" s="288"/>
      <c r="G184" s="292"/>
      <c r="H184" s="289"/>
      <c r="I184" s="288">
        <v>2</v>
      </c>
      <c r="J184" s="288"/>
      <c r="K184" s="288"/>
      <c r="L184" s="298"/>
      <c r="M184" s="298"/>
      <c r="N184" s="298"/>
      <c r="O184" s="298">
        <f>I184*100/2059.7</f>
        <v>9.7101519638782358E-2</v>
      </c>
      <c r="P184" s="298"/>
      <c r="Q184" s="298"/>
      <c r="R184" s="304"/>
      <c r="S184" s="304"/>
      <c r="T184" s="335"/>
      <c r="U184" s="336"/>
      <c r="V184" s="282">
        <v>153</v>
      </c>
      <c r="W184" s="314">
        <f t="shared" si="50"/>
        <v>1.9420303927756472E-2</v>
      </c>
      <c r="X184" s="275">
        <v>157</v>
      </c>
      <c r="Y184" s="315">
        <f t="shared" si="49"/>
        <v>1.6183586606463726E-2</v>
      </c>
    </row>
    <row r="185" spans="1:32">
      <c r="A185" s="338">
        <v>182</v>
      </c>
      <c r="B185" s="318" t="s">
        <v>1034</v>
      </c>
      <c r="C185" s="273" t="s">
        <v>1011</v>
      </c>
      <c r="D185" s="273" t="s">
        <v>363</v>
      </c>
      <c r="E185" s="304"/>
      <c r="F185" s="288"/>
      <c r="G185" s="292"/>
      <c r="H185" s="289"/>
      <c r="I185" s="288"/>
      <c r="J185" s="288">
        <v>1.6666666666666667</v>
      </c>
      <c r="K185" s="288"/>
      <c r="L185" s="298"/>
      <c r="M185" s="298"/>
      <c r="N185" s="298"/>
      <c r="O185" s="298"/>
      <c r="P185" s="298">
        <f>J185*100/1858.5</f>
        <v>8.9678055779750701E-2</v>
      </c>
      <c r="Q185" s="298"/>
      <c r="R185" s="304"/>
      <c r="S185" s="304"/>
      <c r="T185" s="335"/>
      <c r="U185" s="336"/>
      <c r="V185" s="282">
        <v>156</v>
      </c>
      <c r="W185" s="314">
        <f t="shared" si="50"/>
        <v>1.7935611155950139E-2</v>
      </c>
      <c r="X185" s="275">
        <v>160</v>
      </c>
      <c r="Y185" s="315">
        <f t="shared" si="49"/>
        <v>1.494634262995845E-2</v>
      </c>
    </row>
    <row r="186" spans="1:32">
      <c r="A186" s="338">
        <v>183</v>
      </c>
      <c r="B186" s="317" t="s">
        <v>1035</v>
      </c>
      <c r="C186" s="273" t="s">
        <v>1036</v>
      </c>
      <c r="D186" s="273" t="s">
        <v>363</v>
      </c>
      <c r="E186" s="304"/>
      <c r="F186" s="288"/>
      <c r="G186" s="292"/>
      <c r="H186" s="289"/>
      <c r="I186" s="288"/>
      <c r="J186" s="288">
        <v>1.6666666666666667</v>
      </c>
      <c r="K186" s="288"/>
      <c r="L186" s="298"/>
      <c r="M186" s="298"/>
      <c r="N186" s="298"/>
      <c r="O186" s="298"/>
      <c r="P186" s="298">
        <f>J186*100/1858.5</f>
        <v>8.9678055779750701E-2</v>
      </c>
      <c r="Q186" s="298"/>
      <c r="R186" s="304"/>
      <c r="S186" s="304"/>
      <c r="T186" s="335"/>
      <c r="U186" s="336"/>
      <c r="V186" s="282">
        <v>157</v>
      </c>
      <c r="W186" s="314">
        <f t="shared" si="50"/>
        <v>1.7935611155950139E-2</v>
      </c>
      <c r="X186" s="275">
        <v>161</v>
      </c>
      <c r="Y186" s="315">
        <f t="shared" si="49"/>
        <v>1.494634262995845E-2</v>
      </c>
    </row>
    <row r="187" spans="1:32">
      <c r="A187" s="338">
        <v>184</v>
      </c>
      <c r="B187" s="317" t="s">
        <v>1037</v>
      </c>
      <c r="C187" s="273" t="s">
        <v>975</v>
      </c>
      <c r="D187" s="273" t="s">
        <v>362</v>
      </c>
      <c r="E187" s="304"/>
      <c r="F187" s="288"/>
      <c r="G187" s="292"/>
      <c r="H187" s="289"/>
      <c r="I187" s="288"/>
      <c r="J187" s="288">
        <v>1.5</v>
      </c>
      <c r="K187" s="288"/>
      <c r="L187" s="298"/>
      <c r="M187" s="298"/>
      <c r="N187" s="298"/>
      <c r="O187" s="298"/>
      <c r="P187" s="298">
        <f>J187*100/1858.5</f>
        <v>8.0710250201775621E-2</v>
      </c>
      <c r="Q187" s="298"/>
      <c r="R187" s="304"/>
      <c r="S187" s="304"/>
      <c r="T187" s="335"/>
      <c r="U187" s="336"/>
      <c r="V187" s="282">
        <v>164</v>
      </c>
      <c r="W187" s="314">
        <f t="shared" si="50"/>
        <v>1.6142050040355124E-2</v>
      </c>
      <c r="X187" s="275">
        <v>168</v>
      </c>
      <c r="Y187" s="315">
        <f t="shared" si="49"/>
        <v>1.3451708366962604E-2</v>
      </c>
    </row>
    <row r="188" spans="1:32">
      <c r="D188" s="307" t="s">
        <v>940</v>
      </c>
      <c r="E188" s="27">
        <f t="shared" ref="E188:K188" si="51">SUM(E4:E187)</f>
        <v>4541.3189697599882</v>
      </c>
      <c r="F188" s="308">
        <f t="shared" si="51"/>
        <v>1814.4195827197034</v>
      </c>
      <c r="G188" s="154">
        <f t="shared" si="51"/>
        <v>2726.8993870402801</v>
      </c>
      <c r="H188" s="154">
        <f t="shared" si="51"/>
        <v>3437.2000000000021</v>
      </c>
      <c r="I188" s="154">
        <f t="shared" si="51"/>
        <v>2059.7313333333332</v>
      </c>
      <c r="J188" s="154">
        <f t="shared" si="51"/>
        <v>1858.5413333333336</v>
      </c>
      <c r="K188" s="154">
        <f t="shared" si="51"/>
        <v>489.54900000000004</v>
      </c>
      <c r="L188" s="309">
        <f t="shared" ref="L188" si="52">SUM(L4:L187)</f>
        <v>99.998323608790656</v>
      </c>
      <c r="M188" s="310">
        <f t="shared" ref="M188" si="53">SUM(M4:M187)</f>
        <v>99.999977521738217</v>
      </c>
      <c r="N188" s="310">
        <f t="shared" ref="N188" si="54">SUM(N4:N187)</f>
        <v>100.00000000000004</v>
      </c>
      <c r="O188" s="310">
        <f t="shared" ref="O188" si="55">SUM(O4:O187)</f>
        <v>100.00152125714102</v>
      </c>
      <c r="P188" s="310">
        <f t="shared" ref="P188" si="56">SUM(P4:P187)</f>
        <v>100.00222401578336</v>
      </c>
      <c r="Q188" s="311">
        <f t="shared" ref="Q188" si="57">SUM(Q4:Q187)</f>
        <v>99.999795730773201</v>
      </c>
      <c r="R188" s="309"/>
      <c r="S188" s="311">
        <f t="shared" ref="S188:W188" si="58">SUM(S4:S187)</f>
        <v>99.999150565264571</v>
      </c>
      <c r="T188" s="309"/>
      <c r="U188" s="311">
        <f t="shared" si="58"/>
        <v>99.999433710176305</v>
      </c>
      <c r="V188" s="309"/>
      <c r="W188" s="311">
        <f t="shared" si="58"/>
        <v>100.00040928069072</v>
      </c>
      <c r="X188" s="309"/>
      <c r="Y188" s="311">
        <f>SUM(Y4:Y187)</f>
        <v>100.0003070223711</v>
      </c>
    </row>
    <row r="192" spans="1:32">
      <c r="D192" s="154"/>
    </row>
  </sheetData>
  <sortState ref="B162:Y187">
    <sortCondition descending="1" ref="Y162:Y187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5"/>
  <sheetViews>
    <sheetView topLeftCell="C1" workbookViewId="0">
      <pane ySplit="1" topLeftCell="A2" activePane="bottomLeft" state="frozen"/>
      <selection pane="bottomLeft" activeCell="C1" sqref="C1"/>
    </sheetView>
  </sheetViews>
  <sheetFormatPr defaultRowHeight="63" customHeight="1"/>
  <cols>
    <col min="1" max="1" width="33.42578125" style="1" customWidth="1"/>
    <col min="2" max="2" width="29" style="1" customWidth="1"/>
    <col min="3" max="3" width="12" style="1" customWidth="1"/>
    <col min="4" max="4" width="7.42578125" style="1" customWidth="1"/>
    <col min="5" max="5" width="11.140625" style="1" customWidth="1"/>
    <col min="6" max="6" width="11.28515625" style="1" customWidth="1"/>
    <col min="7" max="7" width="11.5703125" style="1" customWidth="1"/>
    <col min="8" max="8" width="10.42578125" style="1" customWidth="1"/>
    <col min="9" max="9" width="10.140625" style="1" customWidth="1"/>
    <col min="10" max="10" width="10.28515625" style="1" customWidth="1"/>
    <col min="11" max="11" width="12.7109375" style="1" customWidth="1"/>
    <col min="12" max="12" width="7.28515625" style="1" customWidth="1"/>
    <col min="13" max="13" width="6.42578125" style="39" customWidth="1"/>
    <col min="14" max="14" width="6.42578125" style="36" customWidth="1"/>
    <col min="15" max="15" width="10.7109375" style="36" customWidth="1"/>
    <col min="16" max="16" width="9.5703125" style="1" customWidth="1"/>
    <col min="17" max="17" width="16.28515625" style="1" customWidth="1"/>
  </cols>
  <sheetData>
    <row r="1" spans="1:17" ht="48" customHeight="1">
      <c r="A1" s="4" t="s">
        <v>0</v>
      </c>
      <c r="B1" s="4" t="s">
        <v>34</v>
      </c>
      <c r="C1" s="4" t="s">
        <v>261</v>
      </c>
      <c r="D1" s="4" t="s">
        <v>262</v>
      </c>
      <c r="E1" s="4" t="s">
        <v>1</v>
      </c>
      <c r="F1" s="4" t="s">
        <v>35</v>
      </c>
      <c r="G1" s="4" t="s">
        <v>36</v>
      </c>
      <c r="H1" s="4" t="s">
        <v>2</v>
      </c>
      <c r="I1" s="4" t="s">
        <v>3</v>
      </c>
      <c r="J1" s="4" t="s">
        <v>37</v>
      </c>
      <c r="K1" s="4" t="s">
        <v>47</v>
      </c>
      <c r="L1" s="4" t="s">
        <v>5</v>
      </c>
      <c r="M1" s="37" t="s">
        <v>237</v>
      </c>
      <c r="N1" s="35" t="s">
        <v>238</v>
      </c>
      <c r="O1" s="35" t="s">
        <v>276</v>
      </c>
      <c r="P1" s="4" t="s">
        <v>234</v>
      </c>
      <c r="Q1" s="4" t="s">
        <v>175</v>
      </c>
    </row>
    <row r="2" spans="1:17" ht="63" customHeight="1">
      <c r="A2" s="2" t="s">
        <v>221</v>
      </c>
      <c r="B2" s="2" t="s">
        <v>176</v>
      </c>
      <c r="C2" s="2" t="s">
        <v>320</v>
      </c>
      <c r="D2" s="3" t="str">
        <f>LOOKUP(C2,DB!$A:$A,DB!$B:$B)</f>
        <v>ILS</v>
      </c>
      <c r="E2" s="3">
        <v>1</v>
      </c>
      <c r="F2" s="3">
        <v>1</v>
      </c>
      <c r="G2" s="3">
        <v>1</v>
      </c>
      <c r="H2" s="3">
        <v>0.56999999999999995</v>
      </c>
      <c r="I2" s="3">
        <v>8</v>
      </c>
      <c r="J2" s="3" t="s">
        <v>177</v>
      </c>
      <c r="K2" s="3" t="s">
        <v>114</v>
      </c>
      <c r="L2" s="2"/>
      <c r="M2" s="38">
        <v>15</v>
      </c>
      <c r="N2" s="14">
        <f t="shared" ref="N2:N12" si="0">M2*G2*H2</f>
        <v>8.5499999999999989</v>
      </c>
      <c r="O2" s="14">
        <f t="shared" ref="O2:O12" si="1">N2/F2</f>
        <v>8.5499999999999989</v>
      </c>
      <c r="P2" s="12" t="s">
        <v>357</v>
      </c>
      <c r="Q2" s="3"/>
    </row>
    <row r="3" spans="1:17" ht="63" customHeight="1">
      <c r="A3" s="2" t="s">
        <v>222</v>
      </c>
      <c r="B3" s="2" t="s">
        <v>178</v>
      </c>
      <c r="C3" s="2" t="s">
        <v>353</v>
      </c>
      <c r="D3" s="3" t="str">
        <f>LOOKUP(C3,DB!$A:$A,DB!$B:$B)</f>
        <v>APS</v>
      </c>
      <c r="E3" s="3">
        <v>1</v>
      </c>
      <c r="F3" s="3">
        <v>1</v>
      </c>
      <c r="G3" s="3">
        <v>0.5</v>
      </c>
      <c r="H3" s="3">
        <v>0.36</v>
      </c>
      <c r="I3" s="3">
        <v>5</v>
      </c>
      <c r="J3" s="3" t="s">
        <v>177</v>
      </c>
      <c r="K3" s="3" t="s">
        <v>114</v>
      </c>
      <c r="L3" s="2"/>
      <c r="M3" s="38">
        <v>15</v>
      </c>
      <c r="N3" s="14">
        <f t="shared" si="0"/>
        <v>2.6999999999999997</v>
      </c>
      <c r="O3" s="14">
        <f t="shared" si="1"/>
        <v>2.6999999999999997</v>
      </c>
      <c r="P3" s="12" t="s">
        <v>357</v>
      </c>
      <c r="Q3" s="3"/>
    </row>
    <row r="4" spans="1:17" ht="63" customHeight="1">
      <c r="A4" s="2" t="s">
        <v>223</v>
      </c>
      <c r="B4" s="2" t="s">
        <v>120</v>
      </c>
      <c r="C4" s="2" t="s">
        <v>279</v>
      </c>
      <c r="D4" s="3" t="str">
        <f>LOOKUP(C4,DB!$A:$A,DB!$B:$B)</f>
        <v>IMS</v>
      </c>
      <c r="E4" s="3">
        <v>1</v>
      </c>
      <c r="F4" s="3">
        <v>1</v>
      </c>
      <c r="G4" s="3">
        <v>0.5</v>
      </c>
      <c r="H4" s="3">
        <v>0.5</v>
      </c>
      <c r="I4" s="3">
        <v>7</v>
      </c>
      <c r="J4" s="3" t="s">
        <v>177</v>
      </c>
      <c r="K4" s="3" t="s">
        <v>179</v>
      </c>
      <c r="L4" s="2" t="s">
        <v>23</v>
      </c>
      <c r="M4" s="38">
        <v>15</v>
      </c>
      <c r="N4" s="14">
        <f t="shared" si="0"/>
        <v>3.75</v>
      </c>
      <c r="O4" s="14">
        <f t="shared" si="1"/>
        <v>3.75</v>
      </c>
      <c r="P4" s="12" t="s">
        <v>357</v>
      </c>
      <c r="Q4" s="3"/>
    </row>
    <row r="5" spans="1:17" ht="63" customHeight="1">
      <c r="A5" s="2" t="s">
        <v>224</v>
      </c>
      <c r="B5" s="2" t="s">
        <v>180</v>
      </c>
      <c r="C5" s="2" t="s">
        <v>279</v>
      </c>
      <c r="D5" s="3" t="str">
        <f>LOOKUP(C5,DB!$A:$A,DB!$B:$B)</f>
        <v>IMS</v>
      </c>
      <c r="E5" s="3">
        <v>2</v>
      </c>
      <c r="F5" s="3">
        <v>2</v>
      </c>
      <c r="G5" s="3">
        <v>1</v>
      </c>
      <c r="H5" s="3">
        <v>0.71</v>
      </c>
      <c r="I5" s="3">
        <v>10</v>
      </c>
      <c r="J5" s="3" t="s">
        <v>177</v>
      </c>
      <c r="K5" s="3" t="s">
        <v>181</v>
      </c>
      <c r="L5" s="2"/>
      <c r="M5" s="38">
        <v>15</v>
      </c>
      <c r="N5" s="14">
        <f t="shared" si="0"/>
        <v>10.649999999999999</v>
      </c>
      <c r="O5" s="14">
        <f t="shared" si="1"/>
        <v>5.3249999999999993</v>
      </c>
      <c r="P5" s="12" t="s">
        <v>357</v>
      </c>
      <c r="Q5" s="3"/>
    </row>
    <row r="6" spans="1:17" ht="63" customHeight="1">
      <c r="A6" s="2" t="s">
        <v>224</v>
      </c>
      <c r="B6" s="2" t="s">
        <v>180</v>
      </c>
      <c r="C6" s="2" t="s">
        <v>282</v>
      </c>
      <c r="D6" s="3" t="str">
        <f>LOOKUP(C6,DB!$A:$A,DB!$B:$B)</f>
        <v>IMS</v>
      </c>
      <c r="E6" s="3">
        <v>2</v>
      </c>
      <c r="F6" s="3">
        <v>2</v>
      </c>
      <c r="G6" s="3">
        <v>1</v>
      </c>
      <c r="H6" s="3">
        <v>0.71</v>
      </c>
      <c r="I6" s="3">
        <v>10</v>
      </c>
      <c r="J6" s="3" t="s">
        <v>177</v>
      </c>
      <c r="K6" s="3" t="s">
        <v>181</v>
      </c>
      <c r="L6" s="2"/>
      <c r="M6" s="38">
        <v>15</v>
      </c>
      <c r="N6" s="14">
        <f t="shared" si="0"/>
        <v>10.649999999999999</v>
      </c>
      <c r="O6" s="14">
        <f t="shared" si="1"/>
        <v>5.3249999999999993</v>
      </c>
      <c r="P6" s="12" t="s">
        <v>357</v>
      </c>
      <c r="Q6" s="3"/>
    </row>
    <row r="7" spans="1:17" ht="63" customHeight="1">
      <c r="A7" s="2" t="s">
        <v>225</v>
      </c>
      <c r="B7" s="2" t="s">
        <v>182</v>
      </c>
      <c r="C7" s="2" t="s">
        <v>354</v>
      </c>
      <c r="D7" s="3" t="str">
        <f>LOOKUP(C7,DB!$A:$A,DB!$B:$B)</f>
        <v>IMS</v>
      </c>
      <c r="E7" s="3">
        <v>2</v>
      </c>
      <c r="F7" s="3">
        <v>2</v>
      </c>
      <c r="G7" s="3">
        <v>1</v>
      </c>
      <c r="H7" s="3">
        <v>0.43</v>
      </c>
      <c r="I7" s="3">
        <v>6</v>
      </c>
      <c r="J7" s="3" t="s">
        <v>177</v>
      </c>
      <c r="K7" s="3" t="s">
        <v>114</v>
      </c>
      <c r="L7" s="2"/>
      <c r="M7" s="38">
        <v>15</v>
      </c>
      <c r="N7" s="14">
        <f t="shared" si="0"/>
        <v>6.45</v>
      </c>
      <c r="O7" s="14">
        <f t="shared" si="1"/>
        <v>3.2250000000000001</v>
      </c>
      <c r="P7" s="12" t="s">
        <v>357</v>
      </c>
      <c r="Q7" s="3"/>
    </row>
    <row r="8" spans="1:17" ht="63" customHeight="1">
      <c r="A8" s="2" t="s">
        <v>225</v>
      </c>
      <c r="B8" s="2" t="s">
        <v>182</v>
      </c>
      <c r="C8" s="2" t="s">
        <v>355</v>
      </c>
      <c r="D8" s="3" t="str">
        <f>LOOKUP(C8,DB!$A:$A,DB!$B:$B)</f>
        <v>IMS</v>
      </c>
      <c r="E8" s="3">
        <v>2</v>
      </c>
      <c r="F8" s="3">
        <v>2</v>
      </c>
      <c r="G8" s="3">
        <v>1</v>
      </c>
      <c r="H8" s="3">
        <v>0.43</v>
      </c>
      <c r="I8" s="3">
        <v>6</v>
      </c>
      <c r="J8" s="3" t="s">
        <v>177</v>
      </c>
      <c r="K8" s="3" t="s">
        <v>114</v>
      </c>
      <c r="L8" s="2"/>
      <c r="M8" s="38">
        <v>15</v>
      </c>
      <c r="N8" s="14">
        <f t="shared" si="0"/>
        <v>6.45</v>
      </c>
      <c r="O8" s="14">
        <f t="shared" si="1"/>
        <v>3.2250000000000001</v>
      </c>
      <c r="P8" s="12" t="s">
        <v>357</v>
      </c>
      <c r="Q8" s="3"/>
    </row>
    <row r="9" spans="1:17" ht="63" customHeight="1">
      <c r="A9" s="2" t="s">
        <v>226</v>
      </c>
      <c r="B9" s="2" t="s">
        <v>183</v>
      </c>
      <c r="C9" s="2" t="s">
        <v>293</v>
      </c>
      <c r="D9" s="3" t="str">
        <f>LOOKUP(C9,DB!$A:$A,DB!$B:$B)</f>
        <v>DAS OTS</v>
      </c>
      <c r="E9" s="3">
        <v>2</v>
      </c>
      <c r="F9" s="3">
        <v>2</v>
      </c>
      <c r="G9" s="3">
        <v>1</v>
      </c>
      <c r="H9" s="3">
        <v>0.5</v>
      </c>
      <c r="I9" s="3">
        <v>7</v>
      </c>
      <c r="J9" s="3" t="s">
        <v>177</v>
      </c>
      <c r="K9" s="3" t="s">
        <v>114</v>
      </c>
      <c r="L9" s="2"/>
      <c r="M9" s="38">
        <v>15</v>
      </c>
      <c r="N9" s="14">
        <f t="shared" si="0"/>
        <v>7.5</v>
      </c>
      <c r="O9" s="14">
        <f t="shared" si="1"/>
        <v>3.75</v>
      </c>
      <c r="P9" s="12" t="s">
        <v>357</v>
      </c>
      <c r="Q9" s="3"/>
    </row>
    <row r="10" spans="1:17" ht="63" customHeight="1">
      <c r="A10" s="2" t="s">
        <v>226</v>
      </c>
      <c r="B10" s="2" t="s">
        <v>183</v>
      </c>
      <c r="C10" s="2" t="s">
        <v>356</v>
      </c>
      <c r="D10" s="3" t="str">
        <f>LOOKUP(C10,DB!$A:$A,DB!$B:$B)</f>
        <v>DAS OTS</v>
      </c>
      <c r="E10" s="3">
        <v>2</v>
      </c>
      <c r="F10" s="3">
        <v>2</v>
      </c>
      <c r="G10" s="3">
        <v>1</v>
      </c>
      <c r="H10" s="3">
        <v>0.5</v>
      </c>
      <c r="I10" s="3">
        <v>7</v>
      </c>
      <c r="J10" s="3" t="s">
        <v>177</v>
      </c>
      <c r="K10" s="3" t="s">
        <v>114</v>
      </c>
      <c r="L10" s="2"/>
      <c r="M10" s="38">
        <v>15</v>
      </c>
      <c r="N10" s="14">
        <f t="shared" si="0"/>
        <v>7.5</v>
      </c>
      <c r="O10" s="14">
        <f t="shared" si="1"/>
        <v>3.75</v>
      </c>
      <c r="P10" s="12" t="s">
        <v>357</v>
      </c>
      <c r="Q10" s="3"/>
    </row>
    <row r="11" spans="1:17" ht="63" customHeight="1">
      <c r="A11" s="2" t="s">
        <v>227</v>
      </c>
      <c r="B11" s="2" t="s">
        <v>180</v>
      </c>
      <c r="C11" s="2" t="s">
        <v>279</v>
      </c>
      <c r="D11" s="3" t="str">
        <f>LOOKUP(C11,DB!$A:$A,DB!$B:$B)</f>
        <v>IMS</v>
      </c>
      <c r="E11" s="3">
        <v>2</v>
      </c>
      <c r="F11" s="3">
        <v>2</v>
      </c>
      <c r="G11" s="3">
        <v>1</v>
      </c>
      <c r="H11" s="3">
        <v>0.43</v>
      </c>
      <c r="I11" s="3">
        <v>6</v>
      </c>
      <c r="J11" s="3" t="s">
        <v>177</v>
      </c>
      <c r="K11" s="3" t="s">
        <v>114</v>
      </c>
      <c r="L11" s="2"/>
      <c r="M11" s="38">
        <v>15</v>
      </c>
      <c r="N11" s="14">
        <f t="shared" si="0"/>
        <v>6.45</v>
      </c>
      <c r="O11" s="14">
        <f t="shared" si="1"/>
        <v>3.2250000000000001</v>
      </c>
      <c r="P11" s="12" t="s">
        <v>357</v>
      </c>
      <c r="Q11" s="11"/>
    </row>
    <row r="12" spans="1:17" ht="63" customHeight="1">
      <c r="A12" s="2" t="s">
        <v>227</v>
      </c>
      <c r="B12" s="2" t="s">
        <v>180</v>
      </c>
      <c r="C12" s="2" t="s">
        <v>282</v>
      </c>
      <c r="D12" s="3" t="str">
        <f>LOOKUP(C12,DB!$A:$A,DB!$B:$B)</f>
        <v>IMS</v>
      </c>
      <c r="E12" s="3">
        <v>2</v>
      </c>
      <c r="F12" s="3">
        <v>2</v>
      </c>
      <c r="G12" s="3">
        <v>1</v>
      </c>
      <c r="H12" s="3">
        <v>0.43</v>
      </c>
      <c r="I12" s="3">
        <v>6</v>
      </c>
      <c r="J12" s="3" t="s">
        <v>177</v>
      </c>
      <c r="K12" s="3" t="s">
        <v>114</v>
      </c>
      <c r="L12" s="2"/>
      <c r="M12" s="38">
        <v>15</v>
      </c>
      <c r="N12" s="14">
        <f t="shared" si="0"/>
        <v>6.45</v>
      </c>
      <c r="O12" s="14">
        <f t="shared" si="1"/>
        <v>3.2250000000000001</v>
      </c>
      <c r="P12" s="12" t="s">
        <v>357</v>
      </c>
      <c r="Q12" s="11"/>
    </row>
    <row r="13" spans="1:17" ht="14.25" customHeight="1" thickBot="1">
      <c r="A13" s="51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1"/>
      <c r="M13" s="56"/>
      <c r="N13" s="57"/>
      <c r="O13" s="57"/>
      <c r="P13" s="58"/>
      <c r="Q13" s="59"/>
    </row>
    <row r="14" spans="1:17" ht="63" customHeight="1" thickBot="1">
      <c r="A14" s="71" t="s">
        <v>542</v>
      </c>
      <c r="B14" s="119" t="s">
        <v>533</v>
      </c>
      <c r="C14" s="119" t="s">
        <v>282</v>
      </c>
      <c r="D14" s="71" t="str">
        <f>LOOKUP(C14,DB!$A:$A,DB!$B:$B)</f>
        <v>IMS</v>
      </c>
      <c r="E14" s="71">
        <v>3</v>
      </c>
      <c r="F14" s="71">
        <v>3</v>
      </c>
      <c r="G14" s="71">
        <v>1</v>
      </c>
      <c r="H14" s="71">
        <v>0.21</v>
      </c>
      <c r="I14" s="71">
        <v>3</v>
      </c>
      <c r="J14" s="71" t="s">
        <v>177</v>
      </c>
      <c r="K14" s="71" t="s">
        <v>150</v>
      </c>
      <c r="L14" s="71" t="s">
        <v>230</v>
      </c>
      <c r="M14" s="71">
        <v>15</v>
      </c>
      <c r="N14" s="71">
        <f t="shared" ref="N14:N26" si="2">M14*G14*H14</f>
        <v>3.15</v>
      </c>
      <c r="O14" s="71">
        <f t="shared" ref="O14:O26" si="3">N14/F14</f>
        <v>1.05</v>
      </c>
      <c r="P14" s="71" t="s">
        <v>357</v>
      </c>
      <c r="Q14" s="71"/>
    </row>
    <row r="15" spans="1:17" ht="63" customHeight="1" thickBot="1">
      <c r="A15" s="71" t="s">
        <v>542</v>
      </c>
      <c r="B15" s="119" t="s">
        <v>533</v>
      </c>
      <c r="C15" s="119" t="s">
        <v>651</v>
      </c>
      <c r="D15" s="71" t="str">
        <f>LOOKUP(C15,DB!$A:$A,DB!$B:$B)</f>
        <v>IMS</v>
      </c>
      <c r="E15" s="71">
        <v>3</v>
      </c>
      <c r="F15" s="71">
        <v>3</v>
      </c>
      <c r="G15" s="71">
        <v>1</v>
      </c>
      <c r="H15" s="71">
        <v>0.21</v>
      </c>
      <c r="I15" s="71">
        <v>3</v>
      </c>
      <c r="J15" s="71" t="s">
        <v>177</v>
      </c>
      <c r="K15" s="71" t="s">
        <v>150</v>
      </c>
      <c r="L15" s="71" t="s">
        <v>230</v>
      </c>
      <c r="M15" s="71">
        <v>15</v>
      </c>
      <c r="N15" s="71">
        <f t="shared" si="2"/>
        <v>3.15</v>
      </c>
      <c r="O15" s="71">
        <f t="shared" si="3"/>
        <v>1.05</v>
      </c>
      <c r="P15" s="71" t="s">
        <v>357</v>
      </c>
      <c r="Q15" s="71"/>
    </row>
    <row r="16" spans="1:17" ht="63" customHeight="1" thickBot="1">
      <c r="A16" s="71" t="s">
        <v>542</v>
      </c>
      <c r="B16" s="119" t="s">
        <v>533</v>
      </c>
      <c r="C16" s="119" t="s">
        <v>652</v>
      </c>
      <c r="D16" s="71" t="str">
        <f>LOOKUP(C16,DB!$A:$A,DB!$B:$B)</f>
        <v>IMS</v>
      </c>
      <c r="E16" s="71">
        <v>3</v>
      </c>
      <c r="F16" s="71">
        <v>3</v>
      </c>
      <c r="G16" s="71">
        <v>1</v>
      </c>
      <c r="H16" s="71">
        <v>0.21</v>
      </c>
      <c r="I16" s="71">
        <v>3</v>
      </c>
      <c r="J16" s="71" t="s">
        <v>177</v>
      </c>
      <c r="K16" s="71" t="s">
        <v>150</v>
      </c>
      <c r="L16" s="71" t="s">
        <v>230</v>
      </c>
      <c r="M16" s="71">
        <v>15</v>
      </c>
      <c r="N16" s="71">
        <f t="shared" si="2"/>
        <v>3.15</v>
      </c>
      <c r="O16" s="71">
        <f t="shared" si="3"/>
        <v>1.05</v>
      </c>
      <c r="P16" s="71" t="s">
        <v>357</v>
      </c>
      <c r="Q16" s="71"/>
    </row>
    <row r="17" spans="1:17" ht="63" customHeight="1" thickBot="1">
      <c r="A17" s="71" t="s">
        <v>543</v>
      </c>
      <c r="B17" s="119" t="s">
        <v>534</v>
      </c>
      <c r="C17" s="119" t="s">
        <v>282</v>
      </c>
      <c r="D17" s="71" t="str">
        <f>LOOKUP(C17,DB!$A:$A,DB!$B:$B)</f>
        <v>IMS</v>
      </c>
      <c r="E17" s="71">
        <v>2</v>
      </c>
      <c r="F17" s="71">
        <v>1</v>
      </c>
      <c r="G17" s="71">
        <v>0.5</v>
      </c>
      <c r="H17" s="71">
        <v>0.64</v>
      </c>
      <c r="I17" s="71">
        <v>9</v>
      </c>
      <c r="J17" s="71" t="s">
        <v>177</v>
      </c>
      <c r="K17" s="71" t="s">
        <v>535</v>
      </c>
      <c r="L17" s="71" t="s">
        <v>536</v>
      </c>
      <c r="M17" s="71">
        <v>15</v>
      </c>
      <c r="N17" s="71">
        <f t="shared" si="2"/>
        <v>4.8</v>
      </c>
      <c r="O17" s="71">
        <f t="shared" si="3"/>
        <v>4.8</v>
      </c>
      <c r="P17" s="71" t="s">
        <v>357</v>
      </c>
      <c r="Q17" s="71"/>
    </row>
    <row r="18" spans="1:17" ht="63" customHeight="1" thickBot="1">
      <c r="A18" s="71" t="s">
        <v>544</v>
      </c>
      <c r="B18" s="119" t="s">
        <v>120</v>
      </c>
      <c r="C18" s="119" t="s">
        <v>279</v>
      </c>
      <c r="D18" s="71" t="str">
        <f>LOOKUP(C18,DB!$A:$A,DB!$B:$B)</f>
        <v>IMS</v>
      </c>
      <c r="E18" s="71">
        <v>1</v>
      </c>
      <c r="F18" s="71">
        <v>1</v>
      </c>
      <c r="G18" s="71">
        <v>0.5</v>
      </c>
      <c r="H18" s="71">
        <v>0.56999999999999995</v>
      </c>
      <c r="I18" s="71">
        <v>8</v>
      </c>
      <c r="J18" s="71" t="s">
        <v>177</v>
      </c>
      <c r="K18" s="71" t="s">
        <v>150</v>
      </c>
      <c r="L18" s="71" t="s">
        <v>230</v>
      </c>
      <c r="M18" s="71">
        <v>15</v>
      </c>
      <c r="N18" s="71">
        <f t="shared" si="2"/>
        <v>4.2749999999999995</v>
      </c>
      <c r="O18" s="71">
        <f t="shared" si="3"/>
        <v>4.2749999999999995</v>
      </c>
      <c r="P18" s="71" t="s">
        <v>357</v>
      </c>
      <c r="Q18" s="71"/>
    </row>
    <row r="19" spans="1:17" ht="63" customHeight="1" thickBot="1">
      <c r="A19" s="71" t="s">
        <v>545</v>
      </c>
      <c r="B19" s="119" t="s">
        <v>537</v>
      </c>
      <c r="C19" s="119" t="s">
        <v>653</v>
      </c>
      <c r="D19" s="71" t="str">
        <f>LOOKUP(C19,DB!$A:$A,DB!$B:$B)</f>
        <v>PSIS</v>
      </c>
      <c r="E19" s="71">
        <v>1</v>
      </c>
      <c r="F19" s="71">
        <v>1</v>
      </c>
      <c r="G19" s="71">
        <v>1</v>
      </c>
      <c r="H19" s="71">
        <v>0.43</v>
      </c>
      <c r="I19" s="71">
        <v>6</v>
      </c>
      <c r="J19" s="71" t="s">
        <v>177</v>
      </c>
      <c r="K19" s="71" t="s">
        <v>150</v>
      </c>
      <c r="L19" s="71" t="s">
        <v>230</v>
      </c>
      <c r="M19" s="71">
        <v>15</v>
      </c>
      <c r="N19" s="71">
        <f t="shared" si="2"/>
        <v>6.45</v>
      </c>
      <c r="O19" s="71">
        <f t="shared" si="3"/>
        <v>6.45</v>
      </c>
      <c r="P19" s="71" t="s">
        <v>357</v>
      </c>
      <c r="Q19" s="71"/>
    </row>
    <row r="20" spans="1:17" ht="63" customHeight="1" thickBot="1">
      <c r="A20" s="71" t="s">
        <v>546</v>
      </c>
      <c r="B20" s="119" t="s">
        <v>120</v>
      </c>
      <c r="C20" s="119" t="s">
        <v>279</v>
      </c>
      <c r="D20" s="71" t="str">
        <f>LOOKUP(C20,DB!$A:$A,DB!$B:$B)</f>
        <v>IMS</v>
      </c>
      <c r="E20" s="71">
        <v>1</v>
      </c>
      <c r="F20" s="71">
        <v>1</v>
      </c>
      <c r="G20" s="71">
        <v>1</v>
      </c>
      <c r="H20" s="71">
        <v>0.43</v>
      </c>
      <c r="I20" s="71">
        <v>6</v>
      </c>
      <c r="J20" s="71" t="s">
        <v>177</v>
      </c>
      <c r="K20" s="71" t="s">
        <v>538</v>
      </c>
      <c r="L20" s="71" t="s">
        <v>23</v>
      </c>
      <c r="M20" s="71">
        <v>15</v>
      </c>
      <c r="N20" s="71">
        <f t="shared" si="2"/>
        <v>6.45</v>
      </c>
      <c r="O20" s="71">
        <f t="shared" si="3"/>
        <v>6.45</v>
      </c>
      <c r="P20" s="71" t="s">
        <v>357</v>
      </c>
      <c r="Q20" s="71"/>
    </row>
    <row r="21" spans="1:17" ht="63" customHeight="1" thickBot="1">
      <c r="A21" s="71" t="s">
        <v>547</v>
      </c>
      <c r="B21" s="119" t="s">
        <v>149</v>
      </c>
      <c r="C21" s="119" t="s">
        <v>305</v>
      </c>
      <c r="D21" s="71" t="str">
        <f>LOOKUP(C21,DB!$A:$A,DB!$B:$B)</f>
        <v>IMS</v>
      </c>
      <c r="E21" s="71">
        <v>2</v>
      </c>
      <c r="F21" s="71">
        <v>1</v>
      </c>
      <c r="G21" s="71">
        <v>0.5</v>
      </c>
      <c r="H21" s="71">
        <v>0.43</v>
      </c>
      <c r="I21" s="71">
        <v>6</v>
      </c>
      <c r="J21" s="71" t="s">
        <v>229</v>
      </c>
      <c r="K21" s="71" t="s">
        <v>150</v>
      </c>
      <c r="L21" s="71" t="s">
        <v>230</v>
      </c>
      <c r="M21" s="71">
        <v>15</v>
      </c>
      <c r="N21" s="71">
        <f t="shared" si="2"/>
        <v>3.2250000000000001</v>
      </c>
      <c r="O21" s="71">
        <f t="shared" si="3"/>
        <v>3.2250000000000001</v>
      </c>
      <c r="P21" s="71" t="s">
        <v>357</v>
      </c>
      <c r="Q21" s="71"/>
    </row>
    <row r="22" spans="1:17" ht="63" customHeight="1" thickBot="1">
      <c r="A22" s="71" t="s">
        <v>548</v>
      </c>
      <c r="B22" s="119" t="s">
        <v>539</v>
      </c>
      <c r="C22" s="119" t="s">
        <v>654</v>
      </c>
      <c r="D22" s="71" t="str">
        <f>LOOKUP(C22,DB!$A:$A,DB!$B:$B)</f>
        <v>TTSS</v>
      </c>
      <c r="E22" s="71">
        <v>2</v>
      </c>
      <c r="F22" s="71">
        <v>1</v>
      </c>
      <c r="G22" s="71">
        <v>0.5</v>
      </c>
      <c r="H22" s="71">
        <v>1.07</v>
      </c>
      <c r="I22" s="71">
        <v>15</v>
      </c>
      <c r="J22" s="71" t="s">
        <v>177</v>
      </c>
      <c r="K22" s="71" t="s">
        <v>145</v>
      </c>
      <c r="L22" s="71"/>
      <c r="M22" s="71">
        <v>15</v>
      </c>
      <c r="N22" s="71">
        <f t="shared" si="2"/>
        <v>8.0250000000000004</v>
      </c>
      <c r="O22" s="71">
        <f t="shared" si="3"/>
        <v>8.0250000000000004</v>
      </c>
      <c r="P22" s="71" t="s">
        <v>357</v>
      </c>
      <c r="Q22" s="71"/>
    </row>
    <row r="23" spans="1:17" ht="63" customHeight="1" thickBot="1">
      <c r="A23" s="71" t="s">
        <v>549</v>
      </c>
      <c r="B23" s="119" t="s">
        <v>537</v>
      </c>
      <c r="C23" s="119" t="s">
        <v>653</v>
      </c>
      <c r="D23" s="71" t="str">
        <f>LOOKUP(C23,DB!$A:$A,DB!$B:$B)</f>
        <v>PSIS</v>
      </c>
      <c r="E23" s="71">
        <v>1</v>
      </c>
      <c r="F23" s="71">
        <v>1</v>
      </c>
      <c r="G23" s="71">
        <v>1</v>
      </c>
      <c r="H23" s="71">
        <v>0.36</v>
      </c>
      <c r="I23" s="71">
        <v>5</v>
      </c>
      <c r="J23" s="71" t="s">
        <v>177</v>
      </c>
      <c r="K23" s="71" t="s">
        <v>150</v>
      </c>
      <c r="L23" s="71" t="s">
        <v>230</v>
      </c>
      <c r="M23" s="71">
        <v>15</v>
      </c>
      <c r="N23" s="71">
        <f t="shared" si="2"/>
        <v>5.3999999999999995</v>
      </c>
      <c r="O23" s="71">
        <f t="shared" si="3"/>
        <v>5.3999999999999995</v>
      </c>
      <c r="P23" s="71" t="s">
        <v>357</v>
      </c>
      <c r="Q23" s="71"/>
    </row>
    <row r="24" spans="1:17" ht="63" customHeight="1" thickBot="1">
      <c r="A24" s="71" t="s">
        <v>550</v>
      </c>
      <c r="B24" s="119" t="s">
        <v>534</v>
      </c>
      <c r="C24" s="119" t="s">
        <v>282</v>
      </c>
      <c r="D24" s="71" t="str">
        <f>LOOKUP(C24,DB!$A:$A,DB!$B:$B)</f>
        <v>IMS</v>
      </c>
      <c r="E24" s="71">
        <v>1</v>
      </c>
      <c r="F24" s="71">
        <v>1</v>
      </c>
      <c r="G24" s="71">
        <v>1</v>
      </c>
      <c r="H24" s="71">
        <v>0.71</v>
      </c>
      <c r="I24" s="71">
        <v>10</v>
      </c>
      <c r="J24" s="71" t="s">
        <v>177</v>
      </c>
      <c r="K24" s="71" t="s">
        <v>535</v>
      </c>
      <c r="L24" s="71" t="s">
        <v>536</v>
      </c>
      <c r="M24" s="71">
        <v>15</v>
      </c>
      <c r="N24" s="71">
        <f t="shared" si="2"/>
        <v>10.649999999999999</v>
      </c>
      <c r="O24" s="71">
        <f t="shared" si="3"/>
        <v>10.649999999999999</v>
      </c>
      <c r="P24" s="71" t="s">
        <v>357</v>
      </c>
      <c r="Q24" s="71"/>
    </row>
    <row r="25" spans="1:17" ht="63" customHeight="1" thickBot="1">
      <c r="A25" s="71" t="s">
        <v>551</v>
      </c>
      <c r="B25" s="119" t="s">
        <v>173</v>
      </c>
      <c r="C25" s="119" t="s">
        <v>320</v>
      </c>
      <c r="D25" s="71" t="str">
        <f>LOOKUP(C25,DB!$A:$A,DB!$B:$B)</f>
        <v>ILS</v>
      </c>
      <c r="E25" s="71">
        <v>2</v>
      </c>
      <c r="F25" s="71">
        <v>2</v>
      </c>
      <c r="G25" s="71">
        <v>1</v>
      </c>
      <c r="H25" s="71">
        <v>0.36</v>
      </c>
      <c r="I25" s="71">
        <v>5</v>
      </c>
      <c r="J25" s="71" t="s">
        <v>229</v>
      </c>
      <c r="K25" s="71" t="s">
        <v>150</v>
      </c>
      <c r="L25" s="71" t="s">
        <v>230</v>
      </c>
      <c r="M25" s="71">
        <v>15</v>
      </c>
      <c r="N25" s="71">
        <f t="shared" si="2"/>
        <v>5.3999999999999995</v>
      </c>
      <c r="O25" s="71">
        <f t="shared" si="3"/>
        <v>2.6999999999999997</v>
      </c>
      <c r="P25" s="71" t="s">
        <v>357</v>
      </c>
      <c r="Q25" s="71"/>
    </row>
    <row r="26" spans="1:17" ht="63" customHeight="1" thickBot="1">
      <c r="A26" s="71" t="s">
        <v>551</v>
      </c>
      <c r="B26" s="119" t="s">
        <v>173</v>
      </c>
      <c r="C26" s="119" t="s">
        <v>289</v>
      </c>
      <c r="D26" s="71" t="str">
        <f>LOOKUP(C26,DB!$A:$A,DB!$B:$B)</f>
        <v>PSIS</v>
      </c>
      <c r="E26" s="71">
        <v>2</v>
      </c>
      <c r="F26" s="71">
        <v>2</v>
      </c>
      <c r="G26" s="71">
        <v>1</v>
      </c>
      <c r="H26" s="71">
        <v>0.36</v>
      </c>
      <c r="I26" s="71">
        <v>5</v>
      </c>
      <c r="J26" s="71" t="s">
        <v>229</v>
      </c>
      <c r="K26" s="71" t="s">
        <v>150</v>
      </c>
      <c r="L26" s="71" t="s">
        <v>230</v>
      </c>
      <c r="M26" s="71">
        <v>15</v>
      </c>
      <c r="N26" s="71">
        <f t="shared" si="2"/>
        <v>5.3999999999999995</v>
      </c>
      <c r="O26" s="71">
        <f t="shared" si="3"/>
        <v>2.6999999999999997</v>
      </c>
      <c r="P26" s="71" t="s">
        <v>357</v>
      </c>
      <c r="Q26" s="71"/>
    </row>
    <row r="27" spans="1:17" ht="17.25" customHeight="1" thickBot="1">
      <c r="A27" s="105" t="s">
        <v>232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spans="1:17" ht="63" customHeight="1" thickBot="1">
      <c r="A28" s="71" t="s">
        <v>552</v>
      </c>
      <c r="B28" s="119" t="s">
        <v>120</v>
      </c>
      <c r="C28" s="119" t="s">
        <v>279</v>
      </c>
      <c r="D28" s="71" t="str">
        <f>LOOKUP(C28,DB!$A:$A,DB!$B:$B)</f>
        <v>IMS</v>
      </c>
      <c r="E28" s="71">
        <v>1</v>
      </c>
      <c r="F28" s="71">
        <v>1</v>
      </c>
      <c r="G28" s="71">
        <v>1</v>
      </c>
      <c r="H28" s="71">
        <v>0.71</v>
      </c>
      <c r="I28" s="71">
        <v>10</v>
      </c>
      <c r="J28" s="71" t="s">
        <v>177</v>
      </c>
      <c r="K28" s="71" t="s">
        <v>540</v>
      </c>
      <c r="L28" s="71" t="s">
        <v>541</v>
      </c>
      <c r="M28" s="71">
        <v>10</v>
      </c>
      <c r="N28" s="71">
        <f t="shared" ref="N28:N35" si="4">M28*G28*H28</f>
        <v>7.1</v>
      </c>
      <c r="O28" s="71">
        <f t="shared" ref="O28:O35" si="5">N28/F28</f>
        <v>7.1</v>
      </c>
      <c r="P28" s="71" t="s">
        <v>655</v>
      </c>
      <c r="Q28" s="71"/>
    </row>
    <row r="29" spans="1:17" ht="63" customHeight="1" thickBot="1">
      <c r="A29" s="71" t="s">
        <v>231</v>
      </c>
      <c r="B29" s="119" t="s">
        <v>228</v>
      </c>
      <c r="C29" s="119" t="s">
        <v>305</v>
      </c>
      <c r="D29" s="71" t="str">
        <f>LOOKUP(C29,DB!$A:$A,DB!$B:$B)</f>
        <v>IMS</v>
      </c>
      <c r="E29" s="71">
        <v>3</v>
      </c>
      <c r="F29" s="71">
        <v>2</v>
      </c>
      <c r="G29" s="71">
        <v>0.67</v>
      </c>
      <c r="H29" s="71">
        <v>1.21</v>
      </c>
      <c r="I29" s="71">
        <v>17</v>
      </c>
      <c r="J29" s="71" t="s">
        <v>229</v>
      </c>
      <c r="K29" s="71" t="s">
        <v>150</v>
      </c>
      <c r="L29" s="71" t="s">
        <v>230</v>
      </c>
      <c r="M29" s="71">
        <v>5</v>
      </c>
      <c r="N29" s="71">
        <f t="shared" si="4"/>
        <v>4.0534999999999997</v>
      </c>
      <c r="O29" s="71">
        <f t="shared" si="5"/>
        <v>2.0267499999999998</v>
      </c>
      <c r="P29" s="71" t="s">
        <v>358</v>
      </c>
      <c r="Q29" s="71"/>
    </row>
    <row r="30" spans="1:17" ht="63" customHeight="1" thickBot="1">
      <c r="A30" s="71" t="s">
        <v>231</v>
      </c>
      <c r="B30" s="119" t="s">
        <v>228</v>
      </c>
      <c r="C30" s="119" t="s">
        <v>320</v>
      </c>
      <c r="D30" s="71" t="str">
        <f>LOOKUP(C30,DB!$A:$A,DB!$B:$B)</f>
        <v>ILS</v>
      </c>
      <c r="E30" s="71">
        <v>3</v>
      </c>
      <c r="F30" s="71">
        <v>2</v>
      </c>
      <c r="G30" s="71">
        <v>0.67</v>
      </c>
      <c r="H30" s="71">
        <v>1.21</v>
      </c>
      <c r="I30" s="71">
        <v>17</v>
      </c>
      <c r="J30" s="71" t="s">
        <v>229</v>
      </c>
      <c r="K30" s="71" t="s">
        <v>150</v>
      </c>
      <c r="L30" s="71" t="s">
        <v>230</v>
      </c>
      <c r="M30" s="71">
        <v>5</v>
      </c>
      <c r="N30" s="71">
        <f t="shared" si="4"/>
        <v>4.0534999999999997</v>
      </c>
      <c r="O30" s="71">
        <f t="shared" si="5"/>
        <v>2.0267499999999998</v>
      </c>
      <c r="P30" s="71" t="s">
        <v>358</v>
      </c>
      <c r="Q30" s="71"/>
    </row>
    <row r="31" spans="1:17" ht="63" customHeight="1" thickBot="1">
      <c r="A31" s="71" t="s">
        <v>553</v>
      </c>
      <c r="B31" s="119" t="s">
        <v>400</v>
      </c>
      <c r="C31" s="119" t="s">
        <v>376</v>
      </c>
      <c r="D31" s="71" t="str">
        <f>LOOKUP(C31,DB!$A:$A,DB!$B:$B)</f>
        <v>APS</v>
      </c>
      <c r="E31" s="71">
        <v>4</v>
      </c>
      <c r="F31" s="71">
        <v>4</v>
      </c>
      <c r="G31" s="71">
        <v>1</v>
      </c>
      <c r="H31" s="71">
        <v>0.28999999999999998</v>
      </c>
      <c r="I31" s="71">
        <v>4</v>
      </c>
      <c r="J31" s="71" t="s">
        <v>229</v>
      </c>
      <c r="K31" s="71" t="s">
        <v>167</v>
      </c>
      <c r="L31" s="71"/>
      <c r="M31" s="71">
        <v>5</v>
      </c>
      <c r="N31" s="71">
        <f t="shared" si="4"/>
        <v>1.45</v>
      </c>
      <c r="O31" s="71">
        <f t="shared" si="5"/>
        <v>0.36249999999999999</v>
      </c>
      <c r="P31" s="71" t="s">
        <v>358</v>
      </c>
      <c r="Q31" s="71"/>
    </row>
    <row r="32" spans="1:17" ht="63" customHeight="1" thickBot="1">
      <c r="A32" s="71" t="s">
        <v>553</v>
      </c>
      <c r="B32" s="119" t="s">
        <v>400</v>
      </c>
      <c r="C32" s="119" t="s">
        <v>296</v>
      </c>
      <c r="D32" s="71" t="str">
        <f>LOOKUP(C32,DB!$A:$A,DB!$B:$B)</f>
        <v>APS</v>
      </c>
      <c r="E32" s="71">
        <v>4</v>
      </c>
      <c r="F32" s="71">
        <v>4</v>
      </c>
      <c r="G32" s="71">
        <v>1</v>
      </c>
      <c r="H32" s="71">
        <v>0.28999999999999998</v>
      </c>
      <c r="I32" s="71">
        <v>4</v>
      </c>
      <c r="J32" s="71" t="s">
        <v>229</v>
      </c>
      <c r="K32" s="71" t="s">
        <v>167</v>
      </c>
      <c r="L32" s="71"/>
      <c r="M32" s="71">
        <v>5</v>
      </c>
      <c r="N32" s="71">
        <f t="shared" si="4"/>
        <v>1.45</v>
      </c>
      <c r="O32" s="71">
        <f t="shared" si="5"/>
        <v>0.36249999999999999</v>
      </c>
      <c r="P32" s="71" t="s">
        <v>358</v>
      </c>
      <c r="Q32" s="71"/>
    </row>
    <row r="33" spans="1:17" ht="63" customHeight="1" thickBot="1">
      <c r="A33" s="71" t="s">
        <v>553</v>
      </c>
      <c r="B33" s="119" t="s">
        <v>400</v>
      </c>
      <c r="C33" s="119" t="s">
        <v>424</v>
      </c>
      <c r="D33" s="71" t="str">
        <f>LOOKUP(C33,DB!$A:$A,DB!$B:$B)</f>
        <v>APS</v>
      </c>
      <c r="E33" s="71">
        <v>4</v>
      </c>
      <c r="F33" s="71">
        <v>4</v>
      </c>
      <c r="G33" s="71">
        <v>1</v>
      </c>
      <c r="H33" s="71">
        <v>0.28999999999999998</v>
      </c>
      <c r="I33" s="71">
        <v>4</v>
      </c>
      <c r="J33" s="71" t="s">
        <v>229</v>
      </c>
      <c r="K33" s="71" t="s">
        <v>167</v>
      </c>
      <c r="L33" s="71"/>
      <c r="M33" s="71">
        <v>5</v>
      </c>
      <c r="N33" s="71">
        <f t="shared" si="4"/>
        <v>1.45</v>
      </c>
      <c r="O33" s="71">
        <f t="shared" si="5"/>
        <v>0.36249999999999999</v>
      </c>
      <c r="P33" s="71" t="s">
        <v>358</v>
      </c>
      <c r="Q33" s="71"/>
    </row>
    <row r="34" spans="1:17" ht="63" customHeight="1" thickBot="1">
      <c r="A34" s="71" t="s">
        <v>553</v>
      </c>
      <c r="B34" s="119" t="s">
        <v>400</v>
      </c>
      <c r="C34" s="119" t="s">
        <v>317</v>
      </c>
      <c r="D34" s="71" t="str">
        <f>LOOKUP(C34,DB!$A:$A,DB!$B:$B)</f>
        <v>APS</v>
      </c>
      <c r="E34" s="71">
        <v>4</v>
      </c>
      <c r="F34" s="71">
        <v>4</v>
      </c>
      <c r="G34" s="71">
        <v>1</v>
      </c>
      <c r="H34" s="71">
        <v>0.28999999999999998</v>
      </c>
      <c r="I34" s="71">
        <v>4</v>
      </c>
      <c r="J34" s="71" t="s">
        <v>229</v>
      </c>
      <c r="K34" s="71" t="s">
        <v>167</v>
      </c>
      <c r="L34" s="71"/>
      <c r="M34" s="71">
        <v>5</v>
      </c>
      <c r="N34" s="71">
        <f t="shared" si="4"/>
        <v>1.45</v>
      </c>
      <c r="O34" s="71">
        <f t="shared" si="5"/>
        <v>0.36249999999999999</v>
      </c>
      <c r="P34" s="71" t="s">
        <v>358</v>
      </c>
      <c r="Q34" s="71"/>
    </row>
    <row r="35" spans="1:17" ht="63" customHeight="1" thickBot="1">
      <c r="A35" s="71" t="s">
        <v>554</v>
      </c>
      <c r="B35" s="119" t="s">
        <v>132</v>
      </c>
      <c r="C35" s="119" t="s">
        <v>289</v>
      </c>
      <c r="D35" s="71" t="str">
        <f>LOOKUP(C35,DB!$A:$A,DB!$B:$B)</f>
        <v>PSIS</v>
      </c>
      <c r="E35" s="71">
        <v>1</v>
      </c>
      <c r="F35" s="71">
        <v>1</v>
      </c>
      <c r="G35" s="71">
        <v>1</v>
      </c>
      <c r="H35" s="71">
        <v>0.86</v>
      </c>
      <c r="I35" s="71">
        <v>12</v>
      </c>
      <c r="J35" s="71" t="s">
        <v>229</v>
      </c>
      <c r="K35" s="71" t="s">
        <v>150</v>
      </c>
      <c r="L35" s="71" t="s">
        <v>230</v>
      </c>
      <c r="M35" s="71">
        <v>5</v>
      </c>
      <c r="N35" s="71">
        <f t="shared" si="4"/>
        <v>4.3</v>
      </c>
      <c r="O35" s="71">
        <f t="shared" si="5"/>
        <v>4.3</v>
      </c>
      <c r="P35" s="71" t="s">
        <v>358</v>
      </c>
      <c r="Q35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3"/>
  <sheetViews>
    <sheetView topLeftCell="B1" workbookViewId="0">
      <selection activeCell="F37" sqref="F37:F38"/>
    </sheetView>
  </sheetViews>
  <sheetFormatPr defaultRowHeight="12"/>
  <cols>
    <col min="1" max="1" width="54.28515625" style="1" customWidth="1"/>
    <col min="2" max="2" width="29.28515625" style="1" customWidth="1"/>
    <col min="3" max="16384" width="9.140625" style="10"/>
  </cols>
  <sheetData>
    <row r="1" spans="1:10" ht="12.75" thickBot="1">
      <c r="A1" s="1" t="s">
        <v>1045</v>
      </c>
      <c r="B1" s="269" t="s">
        <v>1043</v>
      </c>
      <c r="C1" s="327">
        <v>1.278</v>
      </c>
      <c r="D1" s="328">
        <v>1.1639999999999999</v>
      </c>
      <c r="E1" s="150">
        <f>C1/D1</f>
        <v>1.097938144329897</v>
      </c>
    </row>
    <row r="2" spans="1:10" s="60" customFormat="1" ht="15">
      <c r="A2" s="55" t="s">
        <v>439</v>
      </c>
      <c r="B2" s="55" t="s">
        <v>440</v>
      </c>
      <c r="C2" s="60">
        <v>0.82099999999999995</v>
      </c>
      <c r="D2" s="60">
        <v>0.85599999999999998</v>
      </c>
      <c r="J2" s="61"/>
    </row>
    <row r="3" spans="1:10" s="87" customFormat="1" ht="15">
      <c r="A3" s="13" t="s">
        <v>624</v>
      </c>
      <c r="B3" s="13" t="s">
        <v>625</v>
      </c>
      <c r="C3" s="87">
        <v>0.35099999999999998</v>
      </c>
      <c r="D3" s="87">
        <v>1.2909999999999999</v>
      </c>
      <c r="J3" s="89"/>
    </row>
    <row r="4" spans="1:10">
      <c r="A4" s="1" t="s">
        <v>255</v>
      </c>
      <c r="B4" s="1" t="s">
        <v>633</v>
      </c>
      <c r="C4" s="10">
        <v>0.38800000000000001</v>
      </c>
      <c r="D4" s="10">
        <v>1.544</v>
      </c>
    </row>
    <row r="5" spans="1:10" ht="24">
      <c r="A5" s="1" t="s">
        <v>252</v>
      </c>
      <c r="C5" s="10">
        <v>0</v>
      </c>
      <c r="D5" s="10">
        <v>1</v>
      </c>
    </row>
    <row r="6" spans="1:10" s="60" customFormat="1">
      <c r="A6" s="55" t="s">
        <v>243</v>
      </c>
      <c r="B6" s="55" t="s">
        <v>443</v>
      </c>
      <c r="C6" s="60">
        <v>0.377</v>
      </c>
      <c r="D6" s="60">
        <v>0.6</v>
      </c>
    </row>
    <row r="7" spans="1:10" s="87" customFormat="1">
      <c r="A7" s="13" t="s">
        <v>638</v>
      </c>
      <c r="B7" s="13" t="s">
        <v>639</v>
      </c>
      <c r="C7" s="10">
        <v>0</v>
      </c>
      <c r="D7" s="10">
        <v>1</v>
      </c>
    </row>
    <row r="8" spans="1:10">
      <c r="A8" s="1" t="s">
        <v>241</v>
      </c>
      <c r="B8" s="1" t="s">
        <v>642</v>
      </c>
      <c r="C8" s="188">
        <v>0.73399999999999999</v>
      </c>
      <c r="D8" s="188">
        <v>0.98899999999999999</v>
      </c>
    </row>
    <row r="9" spans="1:10" s="87" customFormat="1">
      <c r="A9" s="13" t="s">
        <v>247</v>
      </c>
      <c r="B9" s="13" t="s">
        <v>643</v>
      </c>
      <c r="C9" s="87">
        <v>0.70599999999999996</v>
      </c>
      <c r="D9" s="87">
        <v>1.6319999999999999</v>
      </c>
    </row>
    <row r="10" spans="1:10" s="87" customFormat="1">
      <c r="A10" s="13" t="s">
        <v>636</v>
      </c>
      <c r="B10" s="13" t="s">
        <v>637</v>
      </c>
      <c r="C10" s="10">
        <v>0</v>
      </c>
      <c r="D10" s="10">
        <v>1</v>
      </c>
    </row>
    <row r="11" spans="1:10">
      <c r="A11" s="1" t="s">
        <v>248</v>
      </c>
      <c r="B11" s="1" t="s">
        <v>623</v>
      </c>
      <c r="C11" s="10">
        <v>0</v>
      </c>
      <c r="D11" s="10">
        <v>1</v>
      </c>
    </row>
    <row r="12" spans="1:10" s="87" customFormat="1">
      <c r="A12" s="13" t="s">
        <v>256</v>
      </c>
      <c r="B12" s="13" t="s">
        <v>442</v>
      </c>
      <c r="C12" s="187">
        <v>0.50800000000000001</v>
      </c>
      <c r="D12" s="187">
        <v>1.093</v>
      </c>
    </row>
    <row r="13" spans="1:10" s="60" customFormat="1">
      <c r="A13" s="55" t="s">
        <v>254</v>
      </c>
      <c r="B13" s="55" t="s">
        <v>441</v>
      </c>
      <c r="C13" s="60">
        <v>0.503</v>
      </c>
      <c r="D13" s="60">
        <v>0.6</v>
      </c>
    </row>
    <row r="14" spans="1:10">
      <c r="A14" s="1" t="s">
        <v>246</v>
      </c>
      <c r="B14" s="1" t="s">
        <v>644</v>
      </c>
      <c r="C14" s="10">
        <v>0.53600000000000003</v>
      </c>
      <c r="D14" s="10">
        <v>1.3180000000000001</v>
      </c>
    </row>
    <row r="15" spans="1:10">
      <c r="A15" s="1" t="s">
        <v>628</v>
      </c>
      <c r="B15" s="1" t="s">
        <v>627</v>
      </c>
      <c r="C15" s="88">
        <v>1.4350000000000001</v>
      </c>
      <c r="D15" s="88">
        <v>1.587</v>
      </c>
    </row>
    <row r="16" spans="1:10">
      <c r="A16" s="1" t="s">
        <v>257</v>
      </c>
      <c r="B16" s="1" t="s">
        <v>634</v>
      </c>
      <c r="C16" s="10">
        <v>0.86</v>
      </c>
      <c r="D16" s="10">
        <v>1.1639999999999999</v>
      </c>
    </row>
    <row r="17" spans="1:5">
      <c r="A17" s="1" t="s">
        <v>258</v>
      </c>
      <c r="B17" s="1" t="s">
        <v>635</v>
      </c>
      <c r="C17" s="10">
        <v>0.67900000000000005</v>
      </c>
      <c r="D17" s="10">
        <v>1.1639999999999999</v>
      </c>
    </row>
    <row r="18" spans="1:5">
      <c r="A18" s="1" t="s">
        <v>250</v>
      </c>
      <c r="C18" s="10">
        <v>0</v>
      </c>
      <c r="D18" s="10">
        <v>1</v>
      </c>
    </row>
    <row r="19" spans="1:5">
      <c r="A19" s="1" t="s">
        <v>244</v>
      </c>
      <c r="C19" s="10">
        <v>0</v>
      </c>
      <c r="D19" s="10">
        <v>1</v>
      </c>
    </row>
    <row r="20" spans="1:5">
      <c r="A20" s="1" t="s">
        <v>249</v>
      </c>
      <c r="C20" s="10">
        <v>0</v>
      </c>
      <c r="D20" s="10">
        <v>1</v>
      </c>
    </row>
    <row r="21" spans="1:5" s="60" customFormat="1">
      <c r="A21" s="55" t="s">
        <v>435</v>
      </c>
      <c r="B21" s="55" t="s">
        <v>438</v>
      </c>
      <c r="C21" s="60">
        <v>1.23</v>
      </c>
      <c r="D21" s="60">
        <v>0.85599999999999998</v>
      </c>
    </row>
    <row r="22" spans="1:5">
      <c r="A22" s="1" t="s">
        <v>253</v>
      </c>
      <c r="C22" s="10">
        <v>0</v>
      </c>
      <c r="D22" s="10">
        <v>1</v>
      </c>
    </row>
    <row r="23" spans="1:5">
      <c r="A23" s="1" t="s">
        <v>260</v>
      </c>
      <c r="B23" s="1" t="s">
        <v>626</v>
      </c>
      <c r="C23" s="10">
        <v>0.60799999999999998</v>
      </c>
      <c r="D23" s="10">
        <v>1.2909999999999999</v>
      </c>
    </row>
    <row r="24" spans="1:5">
      <c r="A24" s="1" t="s">
        <v>259</v>
      </c>
      <c r="B24" s="1" t="s">
        <v>641</v>
      </c>
      <c r="C24" s="88">
        <v>0.51500000000000001</v>
      </c>
      <c r="D24" s="88">
        <v>0.69499999999999995</v>
      </c>
    </row>
    <row r="25" spans="1:5" s="60" customFormat="1">
      <c r="A25" s="55" t="s">
        <v>436</v>
      </c>
      <c r="B25" s="55" t="s">
        <v>437</v>
      </c>
      <c r="C25" s="60">
        <v>0.26700000000000002</v>
      </c>
      <c r="D25" s="60">
        <v>0.6</v>
      </c>
    </row>
    <row r="26" spans="1:5">
      <c r="A26" s="1" t="s">
        <v>242</v>
      </c>
      <c r="B26" s="1" t="s">
        <v>629</v>
      </c>
      <c r="C26" s="10">
        <v>0.44500000000000001</v>
      </c>
      <c r="D26" s="10">
        <v>1.1639999999999999</v>
      </c>
    </row>
    <row r="27" spans="1:5">
      <c r="A27" s="1" t="s">
        <v>632</v>
      </c>
      <c r="B27" s="1" t="s">
        <v>640</v>
      </c>
      <c r="C27" s="10">
        <v>1.0680000000000001</v>
      </c>
      <c r="D27" s="10">
        <v>1.1639999999999999</v>
      </c>
    </row>
    <row r="28" spans="1:5">
      <c r="A28" s="1" t="s">
        <v>251</v>
      </c>
      <c r="C28" s="10">
        <v>0</v>
      </c>
      <c r="D28" s="10">
        <v>1</v>
      </c>
    </row>
    <row r="29" spans="1:5">
      <c r="A29" s="1" t="s">
        <v>630</v>
      </c>
      <c r="B29" s="1" t="s">
        <v>631</v>
      </c>
      <c r="C29" s="10">
        <v>0.93</v>
      </c>
      <c r="D29" s="10">
        <v>1.1639999999999999</v>
      </c>
    </row>
    <row r="30" spans="1:5" ht="24">
      <c r="A30" s="1" t="s">
        <v>245</v>
      </c>
      <c r="C30" s="10">
        <v>0</v>
      </c>
      <c r="D30" s="10">
        <v>1</v>
      </c>
    </row>
    <row r="31" spans="1:5">
      <c r="C31" s="1"/>
      <c r="D31" s="1"/>
      <c r="E31" s="1"/>
    </row>
    <row r="32" spans="1:5">
      <c r="C32" s="1"/>
      <c r="D32" s="1"/>
      <c r="E32" s="1"/>
    </row>
    <row r="33" spans="3:10">
      <c r="C33" s="1"/>
      <c r="D33" s="1"/>
      <c r="E33" s="1"/>
    </row>
    <row r="34" spans="3:10">
      <c r="C34" s="1"/>
      <c r="D34" s="1"/>
      <c r="E34" s="1"/>
    </row>
    <row r="35" spans="3:10" ht="15">
      <c r="J35"/>
    </row>
    <row r="36" spans="3:10" ht="15">
      <c r="J36"/>
    </row>
    <row r="41" spans="3:10" ht="15">
      <c r="J41"/>
    </row>
    <row r="42" spans="3:10" ht="15">
      <c r="J42"/>
    </row>
    <row r="43" spans="3:10" ht="15">
      <c r="J43"/>
    </row>
  </sheetData>
  <sortState ref="A1:A19">
    <sortCondition ref="A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1" topLeftCell="A2" activePane="bottomLeft" state="frozen"/>
      <selection pane="bottomLeft"/>
    </sheetView>
  </sheetViews>
  <sheetFormatPr defaultRowHeight="12" customHeight="1"/>
  <cols>
    <col min="1" max="2" width="26.5703125" customWidth="1"/>
    <col min="3" max="3" width="11.28515625" customWidth="1"/>
    <col min="4" max="4" width="16.7109375" style="163" customWidth="1"/>
    <col min="5" max="5" width="14.42578125" customWidth="1"/>
  </cols>
  <sheetData>
    <row r="1" spans="1:5" ht="12" customHeight="1">
      <c r="A1" s="4" t="s">
        <v>835</v>
      </c>
      <c r="B1" s="4" t="s">
        <v>261</v>
      </c>
      <c r="C1" s="4" t="s">
        <v>262</v>
      </c>
      <c r="D1" s="120" t="s">
        <v>276</v>
      </c>
      <c r="E1" s="4" t="s">
        <v>234</v>
      </c>
    </row>
    <row r="2" spans="1:5" ht="12" customHeight="1">
      <c r="A2" s="2" t="s">
        <v>263</v>
      </c>
      <c r="B2" s="2" t="s">
        <v>50</v>
      </c>
      <c r="C2" s="2" t="s">
        <v>360</v>
      </c>
      <c r="D2" s="14">
        <v>16</v>
      </c>
      <c r="E2" s="14" t="s">
        <v>10</v>
      </c>
    </row>
    <row r="3" spans="1:5" ht="12" customHeight="1">
      <c r="A3" s="2" t="s">
        <v>264</v>
      </c>
      <c r="B3" s="2" t="s">
        <v>862</v>
      </c>
      <c r="C3" s="2" t="s">
        <v>360</v>
      </c>
      <c r="D3" s="14">
        <v>16</v>
      </c>
      <c r="E3" s="14" t="s">
        <v>10</v>
      </c>
    </row>
    <row r="4" spans="1:5" ht="12" customHeight="1">
      <c r="A4" s="2" t="s">
        <v>265</v>
      </c>
      <c r="B4" s="2" t="s">
        <v>11</v>
      </c>
      <c r="C4" s="2" t="s">
        <v>364</v>
      </c>
      <c r="D4" s="14">
        <v>18</v>
      </c>
      <c r="E4" s="14" t="s">
        <v>10</v>
      </c>
    </row>
    <row r="5" spans="1:5" ht="12" customHeight="1">
      <c r="A5" s="2" t="s">
        <v>266</v>
      </c>
      <c r="B5" s="2" t="s">
        <v>402</v>
      </c>
      <c r="C5" s="2" t="s">
        <v>364</v>
      </c>
      <c r="D5" s="14">
        <v>11.833333333333334</v>
      </c>
      <c r="E5" s="14" t="s">
        <v>10</v>
      </c>
    </row>
    <row r="6" spans="1:5" ht="12" customHeight="1">
      <c r="A6" s="2" t="s">
        <v>267</v>
      </c>
      <c r="B6" s="2" t="s">
        <v>843</v>
      </c>
      <c r="C6" s="2" t="s">
        <v>364</v>
      </c>
      <c r="D6" s="14">
        <v>11.833333333333334</v>
      </c>
      <c r="E6" s="14" t="s">
        <v>10</v>
      </c>
    </row>
    <row r="7" spans="1:5" ht="12" customHeight="1">
      <c r="A7" s="2" t="s">
        <v>268</v>
      </c>
      <c r="B7" s="2" t="s">
        <v>17</v>
      </c>
      <c r="C7" s="2" t="s">
        <v>364</v>
      </c>
      <c r="D7" s="14">
        <v>11.833333333333334</v>
      </c>
      <c r="E7" s="14" t="s">
        <v>10</v>
      </c>
    </row>
    <row r="8" spans="1:5" ht="12" customHeight="1">
      <c r="A8" s="2" t="s">
        <v>269</v>
      </c>
      <c r="B8" s="2" t="s">
        <v>16</v>
      </c>
      <c r="C8" s="2" t="s">
        <v>367</v>
      </c>
      <c r="D8" s="14">
        <v>7.2499999999999991</v>
      </c>
      <c r="E8" s="14" t="s">
        <v>10</v>
      </c>
    </row>
    <row r="9" spans="1:5" ht="12" customHeight="1">
      <c r="A9" s="2" t="s">
        <v>268</v>
      </c>
      <c r="B9" s="2" t="s">
        <v>17</v>
      </c>
      <c r="C9" s="2" t="s">
        <v>364</v>
      </c>
      <c r="D9" s="14">
        <v>9</v>
      </c>
      <c r="E9" s="14" t="s">
        <v>10</v>
      </c>
    </row>
    <row r="10" spans="1:5" ht="12" customHeight="1">
      <c r="A10" s="2" t="s">
        <v>270</v>
      </c>
      <c r="B10" s="2" t="s">
        <v>836</v>
      </c>
      <c r="C10" s="2" t="s">
        <v>360</v>
      </c>
      <c r="D10" s="14">
        <v>16</v>
      </c>
      <c r="E10" s="14" t="s">
        <v>10</v>
      </c>
    </row>
    <row r="11" spans="1:5" ht="12" customHeight="1">
      <c r="A11" s="2" t="s">
        <v>271</v>
      </c>
      <c r="B11" s="2" t="s">
        <v>856</v>
      </c>
      <c r="C11" s="2" t="s">
        <v>360</v>
      </c>
      <c r="D11" s="14">
        <v>16</v>
      </c>
      <c r="E11" s="14" t="s">
        <v>10</v>
      </c>
    </row>
    <row r="12" spans="1:5" ht="12" customHeight="1">
      <c r="A12" s="2" t="s">
        <v>269</v>
      </c>
      <c r="B12" s="2" t="s">
        <v>16</v>
      </c>
      <c r="C12" s="2" t="s">
        <v>367</v>
      </c>
      <c r="D12" s="14">
        <v>12.5</v>
      </c>
      <c r="E12" s="14" t="s">
        <v>10</v>
      </c>
    </row>
    <row r="13" spans="1:5" ht="12" customHeight="1">
      <c r="A13" s="2" t="s">
        <v>268</v>
      </c>
      <c r="B13" s="2" t="s">
        <v>17</v>
      </c>
      <c r="C13" s="2" t="s">
        <v>364</v>
      </c>
      <c r="D13" s="14">
        <v>12.5</v>
      </c>
      <c r="E13" s="14" t="s">
        <v>10</v>
      </c>
    </row>
    <row r="14" spans="1:5" ht="12" customHeight="1">
      <c r="A14" s="2" t="s">
        <v>272</v>
      </c>
      <c r="B14" s="2" t="s">
        <v>401</v>
      </c>
      <c r="C14" s="2" t="s">
        <v>364</v>
      </c>
      <c r="D14" s="14">
        <v>8.875</v>
      </c>
      <c r="E14" s="14" t="s">
        <v>10</v>
      </c>
    </row>
    <row r="15" spans="1:5" ht="12" customHeight="1">
      <c r="A15" s="2" t="s">
        <v>268</v>
      </c>
      <c r="B15" s="2" t="s">
        <v>17</v>
      </c>
      <c r="C15" s="2" t="s">
        <v>364</v>
      </c>
      <c r="D15" s="14">
        <v>8.875</v>
      </c>
      <c r="E15" s="14" t="s">
        <v>10</v>
      </c>
    </row>
    <row r="16" spans="1:5" ht="12" customHeight="1">
      <c r="A16" s="2" t="s">
        <v>268</v>
      </c>
      <c r="B16" s="2" t="s">
        <v>17</v>
      </c>
      <c r="C16" s="2" t="s">
        <v>364</v>
      </c>
      <c r="D16" s="14">
        <v>50</v>
      </c>
      <c r="E16" s="14" t="s">
        <v>10</v>
      </c>
    </row>
    <row r="17" spans="1:5" ht="12" customHeight="1">
      <c r="A17" s="2" t="s">
        <v>273</v>
      </c>
      <c r="B17" s="2" t="s">
        <v>21</v>
      </c>
      <c r="C17" s="2" t="s">
        <v>360</v>
      </c>
      <c r="D17" s="14">
        <v>8.875</v>
      </c>
      <c r="E17" s="14" t="s">
        <v>10</v>
      </c>
    </row>
    <row r="18" spans="1:5" ht="12" customHeight="1">
      <c r="A18" s="43" t="s">
        <v>269</v>
      </c>
      <c r="B18" s="43" t="s">
        <v>16</v>
      </c>
      <c r="C18" s="43" t="s">
        <v>367</v>
      </c>
      <c r="D18" s="46">
        <v>21.5</v>
      </c>
      <c r="E18" s="46" t="s">
        <v>10</v>
      </c>
    </row>
    <row r="19" spans="1:5" ht="12" customHeight="1">
      <c r="A19" s="50" t="s">
        <v>333</v>
      </c>
      <c r="B19" s="50" t="s">
        <v>520</v>
      </c>
      <c r="C19" s="50" t="s">
        <v>370</v>
      </c>
      <c r="D19" s="48">
        <v>8.25</v>
      </c>
      <c r="E19" s="48" t="s">
        <v>10</v>
      </c>
    </row>
    <row r="20" spans="1:5" ht="12" customHeight="1" thickBot="1">
      <c r="A20" s="50" t="s">
        <v>346</v>
      </c>
      <c r="B20" s="50" t="s">
        <v>109</v>
      </c>
      <c r="C20" s="50" t="s">
        <v>370</v>
      </c>
      <c r="D20" s="48">
        <v>8.25</v>
      </c>
      <c r="E20" s="48" t="s">
        <v>10</v>
      </c>
    </row>
    <row r="21" spans="1:5" ht="12" customHeight="1" thickBot="1">
      <c r="A21" s="81" t="s">
        <v>288</v>
      </c>
      <c r="B21" s="81" t="s">
        <v>112</v>
      </c>
      <c r="C21" s="81" t="s">
        <v>364</v>
      </c>
      <c r="D21" s="94">
        <v>13.375</v>
      </c>
      <c r="E21" s="82" t="s">
        <v>10</v>
      </c>
    </row>
    <row r="22" spans="1:5" ht="12" customHeight="1" thickBot="1">
      <c r="A22" s="81" t="s">
        <v>321</v>
      </c>
      <c r="B22" s="81" t="s">
        <v>860</v>
      </c>
      <c r="C22" s="81" t="s">
        <v>364</v>
      </c>
      <c r="D22" s="94">
        <v>26.75</v>
      </c>
      <c r="E22" s="82" t="s">
        <v>10</v>
      </c>
    </row>
    <row r="23" spans="1:5" ht="12" customHeight="1" thickBot="1">
      <c r="A23" s="84" t="s">
        <v>284</v>
      </c>
      <c r="B23" s="81" t="s">
        <v>98</v>
      </c>
      <c r="C23" s="84" t="s">
        <v>360</v>
      </c>
      <c r="D23" s="94">
        <v>21.5</v>
      </c>
      <c r="E23" s="85" t="s">
        <v>10</v>
      </c>
    </row>
    <row r="24" spans="1:5" ht="12" customHeight="1" thickBot="1">
      <c r="A24" s="84" t="s">
        <v>290</v>
      </c>
      <c r="B24" s="81" t="s">
        <v>841</v>
      </c>
      <c r="C24" s="84" t="s">
        <v>360</v>
      </c>
      <c r="D24" s="94">
        <v>21.5</v>
      </c>
      <c r="E24" s="85" t="s">
        <v>10</v>
      </c>
    </row>
    <row r="25" spans="1:5" ht="12" customHeight="1" thickBot="1">
      <c r="A25" s="84" t="s">
        <v>289</v>
      </c>
      <c r="B25" s="81" t="s">
        <v>132</v>
      </c>
      <c r="C25" s="84" t="s">
        <v>360</v>
      </c>
      <c r="D25" s="94">
        <v>5.3500000000000005</v>
      </c>
      <c r="E25" s="85" t="s">
        <v>40</v>
      </c>
    </row>
    <row r="26" spans="1:5" ht="12" customHeight="1" thickBot="1">
      <c r="A26" s="84" t="s">
        <v>293</v>
      </c>
      <c r="B26" s="81" t="s">
        <v>79</v>
      </c>
      <c r="C26" s="84" t="s">
        <v>361</v>
      </c>
      <c r="D26" s="94">
        <v>5</v>
      </c>
      <c r="E26" s="85" t="s">
        <v>40</v>
      </c>
    </row>
    <row r="27" spans="1:5" ht="12" customHeight="1" thickBot="1">
      <c r="A27" s="84" t="s">
        <v>376</v>
      </c>
      <c r="B27" s="81" t="s">
        <v>377</v>
      </c>
      <c r="C27" s="84" t="s">
        <v>366</v>
      </c>
      <c r="D27" s="94">
        <v>5.6999999999999993</v>
      </c>
      <c r="E27" s="85" t="s">
        <v>40</v>
      </c>
    </row>
    <row r="28" spans="1:5" ht="12" customHeight="1" thickBot="1">
      <c r="A28" s="84" t="s">
        <v>318</v>
      </c>
      <c r="B28" s="81" t="s">
        <v>170</v>
      </c>
      <c r="C28" s="84" t="s">
        <v>365</v>
      </c>
      <c r="D28" s="94">
        <v>7.1</v>
      </c>
      <c r="E28" s="85" t="s">
        <v>40</v>
      </c>
    </row>
    <row r="29" spans="1:5" ht="12" customHeight="1" thickBot="1">
      <c r="A29" s="84" t="s">
        <v>300</v>
      </c>
      <c r="B29" s="81" t="s">
        <v>397</v>
      </c>
      <c r="C29" s="84" t="s">
        <v>362</v>
      </c>
      <c r="D29" s="94">
        <v>1.25</v>
      </c>
      <c r="E29" s="85" t="s">
        <v>40</v>
      </c>
    </row>
    <row r="30" spans="1:5" ht="12" customHeight="1" thickBot="1">
      <c r="A30" s="84" t="s">
        <v>301</v>
      </c>
      <c r="B30" s="81" t="s">
        <v>462</v>
      </c>
      <c r="C30" s="84" t="s">
        <v>362</v>
      </c>
      <c r="D30" s="94">
        <v>1.25</v>
      </c>
      <c r="E30" s="85" t="s">
        <v>40</v>
      </c>
    </row>
    <row r="31" spans="1:5" ht="12" customHeight="1">
      <c r="A31" s="107" t="s">
        <v>340</v>
      </c>
      <c r="B31" s="107" t="s">
        <v>873</v>
      </c>
      <c r="C31" s="107" t="s">
        <v>369</v>
      </c>
      <c r="D31" s="106">
        <v>1.4249999999999998</v>
      </c>
      <c r="E31" s="106" t="s">
        <v>40</v>
      </c>
    </row>
    <row r="32" spans="1:5" ht="12" customHeight="1">
      <c r="A32" s="107" t="s">
        <v>345</v>
      </c>
      <c r="B32" s="107" t="s">
        <v>111</v>
      </c>
      <c r="C32" s="107" t="s">
        <v>371</v>
      </c>
      <c r="D32" s="106">
        <v>2.5</v>
      </c>
      <c r="E32" s="106" t="s">
        <v>40</v>
      </c>
    </row>
    <row r="33" spans="1:5" ht="12" customHeight="1">
      <c r="A33" s="107" t="s">
        <v>339</v>
      </c>
      <c r="B33" s="107" t="s">
        <v>868</v>
      </c>
      <c r="C33" s="107" t="s">
        <v>369</v>
      </c>
      <c r="D33" s="106">
        <v>1.4249999999999998</v>
      </c>
      <c r="E33" s="106" t="s">
        <v>40</v>
      </c>
    </row>
    <row r="34" spans="1:5" ht="12" customHeight="1">
      <c r="A34" s="107" t="s">
        <v>340</v>
      </c>
      <c r="B34" s="107" t="s">
        <v>873</v>
      </c>
      <c r="C34" s="107" t="s">
        <v>369</v>
      </c>
      <c r="D34" s="106">
        <v>1.4249999999999998</v>
      </c>
      <c r="E34" s="106" t="s">
        <v>40</v>
      </c>
    </row>
    <row r="35" spans="1:5" ht="12" customHeight="1">
      <c r="A35" s="107" t="s">
        <v>332</v>
      </c>
      <c r="B35" s="107" t="s">
        <v>457</v>
      </c>
      <c r="C35" s="107" t="s">
        <v>369</v>
      </c>
      <c r="D35" s="106">
        <v>2.8499999999999996</v>
      </c>
      <c r="E35" s="106" t="s">
        <v>40</v>
      </c>
    </row>
    <row r="36" spans="1:5" ht="12" customHeight="1">
      <c r="A36" s="107" t="s">
        <v>908</v>
      </c>
      <c r="B36" s="107" t="s">
        <v>910</v>
      </c>
      <c r="C36" s="107" t="s">
        <v>369</v>
      </c>
      <c r="D36" s="106">
        <v>5</v>
      </c>
      <c r="E36" s="106" t="s">
        <v>40</v>
      </c>
    </row>
    <row r="37" spans="1:5" ht="12" customHeight="1">
      <c r="A37" s="107" t="s">
        <v>341</v>
      </c>
      <c r="B37" s="107" t="s">
        <v>99</v>
      </c>
      <c r="C37" s="107" t="s">
        <v>371</v>
      </c>
      <c r="D37" s="106">
        <v>1.9750000000000001</v>
      </c>
      <c r="E37" s="106" t="s">
        <v>40</v>
      </c>
    </row>
    <row r="38" spans="1:5" ht="12" customHeight="1">
      <c r="A38" s="107" t="s">
        <v>904</v>
      </c>
      <c r="B38" s="107" t="s">
        <v>907</v>
      </c>
      <c r="C38" s="107" t="s">
        <v>369</v>
      </c>
      <c r="D38" s="106">
        <v>7.1</v>
      </c>
      <c r="E38" s="106" t="s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pane ySplit="1" topLeftCell="A26" activePane="bottomLeft" state="frozen"/>
      <selection pane="bottomLeft" activeCell="K54" sqref="K54"/>
    </sheetView>
  </sheetViews>
  <sheetFormatPr defaultRowHeight="12.75" customHeight="1"/>
  <cols>
    <col min="1" max="1" width="18.5703125" style="9" customWidth="1"/>
    <col min="2" max="2" width="20.140625" style="9" customWidth="1"/>
    <col min="3" max="3" width="12.7109375" style="9" customWidth="1"/>
    <col min="4" max="4" width="19.42578125" style="103" customWidth="1"/>
    <col min="5" max="5" width="19.42578125" style="23" customWidth="1"/>
  </cols>
  <sheetData>
    <row r="1" spans="1:6" ht="12.75" customHeight="1">
      <c r="A1" s="121" t="s">
        <v>835</v>
      </c>
      <c r="B1" s="121" t="s">
        <v>261</v>
      </c>
      <c r="C1" s="121" t="s">
        <v>262</v>
      </c>
      <c r="D1" s="90" t="s">
        <v>276</v>
      </c>
      <c r="E1" s="21" t="s">
        <v>234</v>
      </c>
    </row>
    <row r="2" spans="1:6" ht="12.75" customHeight="1">
      <c r="A2" s="122" t="s">
        <v>324</v>
      </c>
      <c r="B2" s="122" t="s">
        <v>52</v>
      </c>
      <c r="C2" s="122" t="s">
        <v>359</v>
      </c>
      <c r="D2" s="22">
        <v>30.600045955847843</v>
      </c>
      <c r="E2" s="22" t="s">
        <v>233</v>
      </c>
      <c r="F2" s="153"/>
    </row>
    <row r="3" spans="1:6" ht="12.75" customHeight="1">
      <c r="A3" s="122" t="s">
        <v>274</v>
      </c>
      <c r="B3" s="122" t="s">
        <v>41</v>
      </c>
      <c r="C3" s="122" t="s">
        <v>361</v>
      </c>
      <c r="D3" s="22">
        <v>32.203608247422686</v>
      </c>
      <c r="E3" s="22" t="s">
        <v>233</v>
      </c>
      <c r="F3" s="153"/>
    </row>
    <row r="4" spans="1:6" ht="12.75" customHeight="1">
      <c r="A4" s="122" t="s">
        <v>265</v>
      </c>
      <c r="B4" s="122" t="s">
        <v>11</v>
      </c>
      <c r="C4" s="122" t="s">
        <v>364</v>
      </c>
      <c r="D4" s="22">
        <v>48.397371081900914</v>
      </c>
      <c r="E4" s="22" t="s">
        <v>233</v>
      </c>
      <c r="F4" s="153"/>
    </row>
    <row r="5" spans="1:6" ht="12.75" customHeight="1">
      <c r="A5" s="122" t="s">
        <v>263</v>
      </c>
      <c r="B5" s="122" t="s">
        <v>50</v>
      </c>
      <c r="C5" s="122" t="s">
        <v>360</v>
      </c>
      <c r="D5" s="22">
        <v>48.397371081900914</v>
      </c>
      <c r="E5" s="22" t="s">
        <v>233</v>
      </c>
      <c r="F5" s="153"/>
    </row>
    <row r="6" spans="1:6" ht="12.75" customHeight="1">
      <c r="A6" s="122" t="s">
        <v>325</v>
      </c>
      <c r="B6" s="122" t="s">
        <v>852</v>
      </c>
      <c r="C6" s="122" t="s">
        <v>368</v>
      </c>
      <c r="D6" s="22">
        <v>24.198685540950457</v>
      </c>
      <c r="E6" s="22" t="s">
        <v>233</v>
      </c>
      <c r="F6" s="153"/>
    </row>
    <row r="7" spans="1:6" ht="12.75" customHeight="1">
      <c r="A7" s="122" t="s">
        <v>326</v>
      </c>
      <c r="B7" s="122" t="s">
        <v>851</v>
      </c>
      <c r="C7" s="122" t="s">
        <v>368</v>
      </c>
      <c r="D7" s="22">
        <v>24.198685540950457</v>
      </c>
      <c r="E7" s="22" t="s">
        <v>233</v>
      </c>
      <c r="F7" s="153"/>
    </row>
    <row r="8" spans="1:6" ht="12.75" customHeight="1">
      <c r="A8" s="122" t="s">
        <v>327</v>
      </c>
      <c r="B8" s="122" t="s">
        <v>54</v>
      </c>
      <c r="C8" s="122" t="s">
        <v>368</v>
      </c>
      <c r="D8" s="22">
        <v>34.222109283613854</v>
      </c>
      <c r="E8" s="22" t="s">
        <v>233</v>
      </c>
      <c r="F8" s="153"/>
    </row>
    <row r="9" spans="1:6" ht="12.75" customHeight="1">
      <c r="A9" s="122" t="s">
        <v>315</v>
      </c>
      <c r="B9" s="122" t="s">
        <v>840</v>
      </c>
      <c r="C9" s="122" t="s">
        <v>364</v>
      </c>
      <c r="D9" s="22">
        <v>24.198685540950457</v>
      </c>
      <c r="E9" s="22" t="s">
        <v>233</v>
      </c>
      <c r="F9" s="153"/>
    </row>
    <row r="10" spans="1:6" ht="12.75" customHeight="1">
      <c r="A10" s="122" t="s">
        <v>293</v>
      </c>
      <c r="B10" s="122" t="s">
        <v>79</v>
      </c>
      <c r="C10" s="122" t="s">
        <v>361</v>
      </c>
      <c r="D10" s="22">
        <v>24.198685540950457</v>
      </c>
      <c r="E10" s="22" t="s">
        <v>233</v>
      </c>
      <c r="F10" s="153"/>
    </row>
    <row r="11" spans="1:6" ht="12.75" customHeight="1">
      <c r="A11" s="122" t="s">
        <v>263</v>
      </c>
      <c r="B11" s="122" t="s">
        <v>50</v>
      </c>
      <c r="C11" s="122" t="s">
        <v>360</v>
      </c>
      <c r="D11" s="22">
        <v>48.397371081900914</v>
      </c>
      <c r="E11" s="22" t="s">
        <v>233</v>
      </c>
      <c r="F11" s="153"/>
    </row>
    <row r="12" spans="1:6" ht="12.75" customHeight="1">
      <c r="A12" s="122" t="s">
        <v>328</v>
      </c>
      <c r="B12" s="122" t="s">
        <v>56</v>
      </c>
      <c r="C12" s="122" t="s">
        <v>361</v>
      </c>
      <c r="D12" s="22">
        <v>24.198685540950457</v>
      </c>
      <c r="E12" s="22" t="s">
        <v>233</v>
      </c>
      <c r="F12" s="153"/>
    </row>
    <row r="13" spans="1:6" ht="12.75" customHeight="1">
      <c r="A13" s="122" t="s">
        <v>329</v>
      </c>
      <c r="B13" s="122" t="s">
        <v>850</v>
      </c>
      <c r="C13" s="122" t="s">
        <v>364</v>
      </c>
      <c r="D13" s="22">
        <v>24.198685540950457</v>
      </c>
      <c r="E13" s="22" t="s">
        <v>233</v>
      </c>
      <c r="F13" s="153"/>
    </row>
    <row r="14" spans="1:6" ht="12.75" customHeight="1">
      <c r="A14" s="122" t="s">
        <v>315</v>
      </c>
      <c r="B14" s="122" t="s">
        <v>840</v>
      </c>
      <c r="C14" s="122" t="s">
        <v>364</v>
      </c>
      <c r="D14" s="22">
        <v>24.198685540950457</v>
      </c>
      <c r="E14" s="22" t="s">
        <v>233</v>
      </c>
      <c r="F14" s="153"/>
    </row>
    <row r="15" spans="1:6" ht="12.75" customHeight="1" thickBot="1">
      <c r="A15" s="84" t="s">
        <v>324</v>
      </c>
      <c r="B15" s="84" t="s">
        <v>52</v>
      </c>
      <c r="C15" s="84" t="s">
        <v>359</v>
      </c>
      <c r="D15" s="117">
        <v>34.466911764705884</v>
      </c>
      <c r="E15" s="85" t="s">
        <v>233</v>
      </c>
      <c r="F15" s="153"/>
    </row>
    <row r="16" spans="1:6" ht="12.75" customHeight="1" thickBot="1">
      <c r="A16" s="84" t="s">
        <v>293</v>
      </c>
      <c r="B16" s="84" t="s">
        <v>79</v>
      </c>
      <c r="C16" s="84" t="s">
        <v>361</v>
      </c>
      <c r="D16" s="117">
        <v>14.385432473444613</v>
      </c>
      <c r="E16" s="85" t="s">
        <v>233</v>
      </c>
      <c r="F16" s="153"/>
    </row>
    <row r="17" spans="1:6" ht="12.75" customHeight="1" thickBot="1">
      <c r="A17" s="84" t="s">
        <v>350</v>
      </c>
      <c r="B17" s="84" t="s">
        <v>838</v>
      </c>
      <c r="C17" s="84" t="s">
        <v>361</v>
      </c>
      <c r="D17" s="117">
        <v>14.385432473444613</v>
      </c>
      <c r="E17" s="85" t="s">
        <v>233</v>
      </c>
      <c r="F17" s="153"/>
    </row>
    <row r="18" spans="1:6" ht="12.75" customHeight="1" thickBot="1">
      <c r="A18" s="84" t="s">
        <v>323</v>
      </c>
      <c r="B18" s="84" t="s">
        <v>116</v>
      </c>
      <c r="C18" s="84" t="s">
        <v>362</v>
      </c>
      <c r="D18" s="117">
        <v>48.345323741007192</v>
      </c>
      <c r="E18" s="85" t="s">
        <v>233</v>
      </c>
      <c r="F18" s="153"/>
    </row>
    <row r="19" spans="1:6" ht="12.75" customHeight="1" thickBot="1">
      <c r="A19" s="84" t="s">
        <v>333</v>
      </c>
      <c r="B19" s="84" t="s">
        <v>520</v>
      </c>
      <c r="C19" s="84" t="s">
        <v>370</v>
      </c>
      <c r="D19" s="117">
        <v>9.6289211566688664</v>
      </c>
      <c r="E19" s="85" t="s">
        <v>233</v>
      </c>
      <c r="F19" s="153"/>
    </row>
    <row r="20" spans="1:6" ht="12.75" customHeight="1" thickBot="1">
      <c r="A20" s="84" t="s">
        <v>334</v>
      </c>
      <c r="B20" s="84" t="s">
        <v>872</v>
      </c>
      <c r="C20" s="84" t="s">
        <v>370</v>
      </c>
      <c r="D20" s="117">
        <v>9.6289211566688664</v>
      </c>
      <c r="E20" s="85" t="s">
        <v>233</v>
      </c>
      <c r="F20" s="153"/>
    </row>
    <row r="21" spans="1:6" ht="12.75" customHeight="1" thickBot="1">
      <c r="A21" s="84" t="s">
        <v>330</v>
      </c>
      <c r="B21" s="84" t="s">
        <v>86</v>
      </c>
      <c r="C21" s="84" t="s">
        <v>362</v>
      </c>
      <c r="D21" s="117">
        <v>10.65694235261153</v>
      </c>
      <c r="E21" s="85" t="s">
        <v>233</v>
      </c>
      <c r="F21" s="153"/>
    </row>
    <row r="22" spans="1:6" ht="12.75" customHeight="1" thickBot="1">
      <c r="A22" s="84" t="s">
        <v>391</v>
      </c>
      <c r="B22" s="84" t="s">
        <v>456</v>
      </c>
      <c r="C22" s="84" t="s">
        <v>369</v>
      </c>
      <c r="D22" s="117">
        <v>10.65694235261153</v>
      </c>
      <c r="E22" s="85" t="s">
        <v>233</v>
      </c>
      <c r="F22" s="153"/>
    </row>
    <row r="23" spans="1:6" ht="12.75" customHeight="1" thickBot="1">
      <c r="A23" s="84" t="s">
        <v>346</v>
      </c>
      <c r="B23" s="84" t="s">
        <v>109</v>
      </c>
      <c r="C23" s="84" t="s">
        <v>370</v>
      </c>
      <c r="D23" s="117">
        <v>18.40683427162147</v>
      </c>
      <c r="E23" s="85" t="s">
        <v>233</v>
      </c>
      <c r="F23" s="153"/>
    </row>
    <row r="24" spans="1:6" ht="12.75" customHeight="1" thickBot="1">
      <c r="A24" s="84" t="s">
        <v>333</v>
      </c>
      <c r="B24" s="84" t="s">
        <v>520</v>
      </c>
      <c r="C24" s="84" t="s">
        <v>370</v>
      </c>
      <c r="D24" s="117">
        <v>18.014820958837689</v>
      </c>
      <c r="E24" s="85" t="s">
        <v>233</v>
      </c>
      <c r="F24" s="153"/>
    </row>
    <row r="25" spans="1:6" ht="12.75" customHeight="1" thickBot="1">
      <c r="A25" s="84" t="s">
        <v>645</v>
      </c>
      <c r="B25" s="84" t="s">
        <v>859</v>
      </c>
      <c r="C25" s="84" t="s">
        <v>370</v>
      </c>
      <c r="D25" s="117">
        <v>19.901046522054383</v>
      </c>
      <c r="E25" s="85" t="s">
        <v>233</v>
      </c>
      <c r="F25" s="153"/>
    </row>
    <row r="26" spans="1:6" ht="12.75" customHeight="1" thickBot="1">
      <c r="A26" s="84" t="s">
        <v>646</v>
      </c>
      <c r="B26" s="84" t="s">
        <v>865</v>
      </c>
      <c r="C26" s="84" t="s">
        <v>370</v>
      </c>
      <c r="D26" s="117">
        <v>19.901046522054383</v>
      </c>
      <c r="E26" s="85" t="s">
        <v>233</v>
      </c>
      <c r="F26" s="153"/>
    </row>
    <row r="27" spans="1:6" ht="12.75" customHeight="1" thickBot="1">
      <c r="A27" s="84" t="s">
        <v>324</v>
      </c>
      <c r="B27" s="84" t="s">
        <v>52</v>
      </c>
      <c r="C27" s="84" t="s">
        <v>359</v>
      </c>
      <c r="D27" s="117">
        <v>52.725000000000001</v>
      </c>
      <c r="E27" s="85" t="s">
        <v>233</v>
      </c>
      <c r="F27" s="153"/>
    </row>
    <row r="28" spans="1:6" ht="12.75" customHeight="1" thickBot="1">
      <c r="A28" s="84" t="s">
        <v>265</v>
      </c>
      <c r="B28" s="84" t="s">
        <v>11</v>
      </c>
      <c r="C28" s="84" t="s">
        <v>364</v>
      </c>
      <c r="D28" s="117">
        <v>13.154145077720207</v>
      </c>
      <c r="E28" s="85" t="s">
        <v>233</v>
      </c>
      <c r="F28" s="153"/>
    </row>
    <row r="29" spans="1:6" ht="12.75" customHeight="1" thickBot="1">
      <c r="A29" s="84" t="s">
        <v>647</v>
      </c>
      <c r="B29" s="84" t="s">
        <v>513</v>
      </c>
      <c r="C29" s="84" t="s">
        <v>361</v>
      </c>
      <c r="D29" s="117">
        <v>24.123711340206185</v>
      </c>
      <c r="E29" s="85" t="s">
        <v>233</v>
      </c>
      <c r="F29" s="153"/>
    </row>
    <row r="30" spans="1:6" ht="12.75" customHeight="1" thickBot="1">
      <c r="A30" s="84" t="s">
        <v>293</v>
      </c>
      <c r="B30" s="84" t="s">
        <v>79</v>
      </c>
      <c r="C30" s="84" t="s">
        <v>361</v>
      </c>
      <c r="D30" s="117">
        <v>24.123711340206185</v>
      </c>
      <c r="E30" s="85" t="s">
        <v>233</v>
      </c>
      <c r="F30" s="153"/>
    </row>
    <row r="31" spans="1:6" ht="12.75" customHeight="1" thickBot="1">
      <c r="A31" s="84" t="s">
        <v>346</v>
      </c>
      <c r="B31" s="84" t="s">
        <v>109</v>
      </c>
      <c r="C31" s="84" t="s">
        <v>370</v>
      </c>
      <c r="D31" s="117">
        <v>29.168154723945086</v>
      </c>
      <c r="E31" s="85" t="s">
        <v>233</v>
      </c>
      <c r="F31" s="153"/>
    </row>
    <row r="32" spans="1:6" ht="12.75" customHeight="1" thickBot="1">
      <c r="A32" s="84" t="s">
        <v>389</v>
      </c>
      <c r="B32" s="84" t="s">
        <v>379</v>
      </c>
      <c r="C32" s="84" t="s">
        <v>370</v>
      </c>
      <c r="D32" s="117">
        <v>28.16449264550857</v>
      </c>
      <c r="E32" s="85" t="s">
        <v>233</v>
      </c>
      <c r="F32" s="153"/>
    </row>
    <row r="33" spans="1:6" ht="12.75" customHeight="1" thickBot="1">
      <c r="A33" s="84" t="s">
        <v>390</v>
      </c>
      <c r="B33" s="84" t="s">
        <v>839</v>
      </c>
      <c r="C33" s="84" t="s">
        <v>359</v>
      </c>
      <c r="D33" s="117">
        <v>12.383207505529414</v>
      </c>
      <c r="E33" s="85" t="s">
        <v>233</v>
      </c>
      <c r="F33" s="153"/>
    </row>
    <row r="34" spans="1:6" ht="12.75" customHeight="1" thickBot="1">
      <c r="A34" s="84" t="s">
        <v>389</v>
      </c>
      <c r="B34" s="84" t="s">
        <v>379</v>
      </c>
      <c r="C34" s="84" t="s">
        <v>370</v>
      </c>
      <c r="D34" s="117">
        <v>12.383207505529414</v>
      </c>
      <c r="E34" s="85" t="s">
        <v>233</v>
      </c>
      <c r="F34" s="153"/>
    </row>
    <row r="35" spans="1:6" ht="12.75" customHeight="1" thickBot="1">
      <c r="A35" s="84" t="s">
        <v>391</v>
      </c>
      <c r="B35" s="84" t="s">
        <v>456</v>
      </c>
      <c r="C35" s="84" t="s">
        <v>369</v>
      </c>
      <c r="D35" s="117">
        <v>13.70845447872752</v>
      </c>
      <c r="E35" s="85" t="s">
        <v>233</v>
      </c>
      <c r="F35" s="153"/>
    </row>
    <row r="36" spans="1:6" ht="12.75" customHeight="1" thickBot="1">
      <c r="A36" s="84" t="s">
        <v>310</v>
      </c>
      <c r="B36" s="84" t="s">
        <v>158</v>
      </c>
      <c r="C36" s="84" t="s">
        <v>369</v>
      </c>
      <c r="D36" s="117">
        <v>27.416908957455039</v>
      </c>
      <c r="E36" s="85" t="s">
        <v>233</v>
      </c>
      <c r="F36" s="153"/>
    </row>
    <row r="37" spans="1:6" ht="12.75" customHeight="1" thickBot="1">
      <c r="A37" s="84" t="s">
        <v>421</v>
      </c>
      <c r="B37" s="84" t="s">
        <v>396</v>
      </c>
      <c r="C37" s="84" t="s">
        <v>362</v>
      </c>
      <c r="D37" s="117">
        <v>29.168154723945086</v>
      </c>
      <c r="E37" s="85" t="s">
        <v>233</v>
      </c>
      <c r="F37" s="153"/>
    </row>
    <row r="38" spans="1:6" ht="12.75" customHeight="1">
      <c r="A38" s="123" t="s">
        <v>318</v>
      </c>
      <c r="B38" s="123" t="s">
        <v>170</v>
      </c>
      <c r="C38" s="123" t="s">
        <v>365</v>
      </c>
      <c r="D38" s="106">
        <v>48.397371081900914</v>
      </c>
      <c r="E38" s="106" t="s">
        <v>233</v>
      </c>
      <c r="F38" s="153"/>
    </row>
    <row r="39" spans="1:6" ht="12.75" customHeight="1">
      <c r="A39" s="123" t="s">
        <v>279</v>
      </c>
      <c r="B39" s="123" t="s">
        <v>120</v>
      </c>
      <c r="C39" s="123" t="s">
        <v>363</v>
      </c>
      <c r="D39" s="106">
        <v>24.198685540950457</v>
      </c>
      <c r="E39" s="106" t="s">
        <v>233</v>
      </c>
      <c r="F39" s="153"/>
    </row>
    <row r="40" spans="1:6" ht="12.75" customHeight="1">
      <c r="A40" s="123" t="s">
        <v>931</v>
      </c>
      <c r="B40" s="123" t="s">
        <v>534</v>
      </c>
      <c r="C40" s="123" t="s">
        <v>363</v>
      </c>
      <c r="D40" s="106">
        <v>24.198685540950457</v>
      </c>
      <c r="E40" s="106" t="s">
        <v>233</v>
      </c>
      <c r="F40" s="153"/>
    </row>
    <row r="41" spans="1:6" ht="12.75" customHeight="1">
      <c r="A41" s="124" t="s">
        <v>331</v>
      </c>
      <c r="B41" s="124" t="s">
        <v>105</v>
      </c>
      <c r="C41" s="124" t="s">
        <v>367</v>
      </c>
      <c r="D41" s="33">
        <v>11.357292731007295</v>
      </c>
      <c r="E41" s="33" t="s">
        <v>71</v>
      </c>
    </row>
    <row r="42" spans="1:6" ht="12.75" customHeight="1">
      <c r="A42" s="122" t="s">
        <v>310</v>
      </c>
      <c r="B42" s="122" t="s">
        <v>158</v>
      </c>
      <c r="C42" s="122" t="s">
        <v>369</v>
      </c>
      <c r="D42" s="22">
        <v>7.5</v>
      </c>
      <c r="E42" s="22" t="s">
        <v>71</v>
      </c>
    </row>
    <row r="43" spans="1:6" ht="12.75" customHeight="1">
      <c r="A43" s="122" t="s">
        <v>332</v>
      </c>
      <c r="B43" s="122" t="s">
        <v>457</v>
      </c>
      <c r="C43" s="122" t="s">
        <v>369</v>
      </c>
      <c r="D43" s="22">
        <v>7.5</v>
      </c>
      <c r="E43" s="22" t="s">
        <v>71</v>
      </c>
    </row>
    <row r="44" spans="1:6" ht="12.75" customHeight="1">
      <c r="A44" s="122" t="s">
        <v>333</v>
      </c>
      <c r="B44" s="122" t="s">
        <v>520</v>
      </c>
      <c r="C44" s="122" t="s">
        <v>370</v>
      </c>
      <c r="D44" s="22">
        <v>3.5001785668734104</v>
      </c>
      <c r="E44" s="22" t="s">
        <v>71</v>
      </c>
    </row>
    <row r="45" spans="1:6" ht="12.75" customHeight="1">
      <c r="A45" s="122" t="s">
        <v>334</v>
      </c>
      <c r="B45" s="122" t="s">
        <v>872</v>
      </c>
      <c r="C45" s="122" t="s">
        <v>370</v>
      </c>
      <c r="D45" s="22">
        <v>3.5001785668734104</v>
      </c>
      <c r="E45" s="22" t="s">
        <v>71</v>
      </c>
    </row>
    <row r="46" spans="1:6" ht="12.75" customHeight="1">
      <c r="A46" s="122" t="s">
        <v>335</v>
      </c>
      <c r="B46" s="122" t="s">
        <v>78</v>
      </c>
      <c r="C46" s="122" t="s">
        <v>370</v>
      </c>
      <c r="D46" s="22">
        <v>15</v>
      </c>
      <c r="E46" s="22" t="s">
        <v>71</v>
      </c>
    </row>
    <row r="47" spans="1:6" ht="12.75" customHeight="1">
      <c r="A47" s="122" t="s">
        <v>336</v>
      </c>
      <c r="B47" s="122" t="s">
        <v>81</v>
      </c>
      <c r="C47" s="122" t="s">
        <v>362</v>
      </c>
      <c r="D47" s="22">
        <v>15</v>
      </c>
      <c r="E47" s="22" t="s">
        <v>71</v>
      </c>
    </row>
    <row r="48" spans="1:6" ht="12.75" customHeight="1">
      <c r="A48" s="122" t="s">
        <v>337</v>
      </c>
      <c r="B48" s="122" t="s">
        <v>82</v>
      </c>
      <c r="C48" s="122" t="s">
        <v>362</v>
      </c>
      <c r="D48" s="22">
        <v>37.19</v>
      </c>
      <c r="E48" s="22" t="s">
        <v>233</v>
      </c>
    </row>
    <row r="49" spans="1:5" ht="12.75" customHeight="1">
      <c r="A49" s="122" t="s">
        <v>337</v>
      </c>
      <c r="B49" s="122" t="s">
        <v>82</v>
      </c>
      <c r="C49" s="122" t="s">
        <v>362</v>
      </c>
      <c r="D49" s="22">
        <v>15</v>
      </c>
      <c r="E49" s="22" t="s">
        <v>71</v>
      </c>
    </row>
    <row r="50" spans="1:5" ht="12.75" customHeight="1">
      <c r="A50" s="122" t="s">
        <v>333</v>
      </c>
      <c r="B50" s="122" t="s">
        <v>520</v>
      </c>
      <c r="C50" s="122" t="s">
        <v>370</v>
      </c>
      <c r="D50" s="22">
        <v>3.75</v>
      </c>
      <c r="E50" s="22" t="s">
        <v>71</v>
      </c>
    </row>
    <row r="51" spans="1:5" ht="12.75" customHeight="1">
      <c r="A51" s="122" t="s">
        <v>334</v>
      </c>
      <c r="B51" s="122" t="s">
        <v>872</v>
      </c>
      <c r="C51" s="122" t="s">
        <v>370</v>
      </c>
      <c r="D51" s="22">
        <v>3.75</v>
      </c>
      <c r="E51" s="22" t="s">
        <v>71</v>
      </c>
    </row>
    <row r="52" spans="1:5" ht="12.75" customHeight="1">
      <c r="A52" s="122" t="s">
        <v>338</v>
      </c>
      <c r="B52" s="122" t="s">
        <v>88</v>
      </c>
      <c r="C52" s="122" t="s">
        <v>359</v>
      </c>
      <c r="D52" s="22">
        <v>15</v>
      </c>
      <c r="E52" s="22" t="s">
        <v>71</v>
      </c>
    </row>
    <row r="53" spans="1:5" ht="12.75" customHeight="1">
      <c r="A53" s="122" t="s">
        <v>339</v>
      </c>
      <c r="B53" s="122" t="s">
        <v>868</v>
      </c>
      <c r="C53" s="122" t="s">
        <v>369</v>
      </c>
      <c r="D53" s="22">
        <v>7.5</v>
      </c>
      <c r="E53" s="22" t="s">
        <v>71</v>
      </c>
    </row>
    <row r="54" spans="1:5" ht="12.75" customHeight="1">
      <c r="A54" s="122" t="s">
        <v>340</v>
      </c>
      <c r="B54" s="122" t="s">
        <v>873</v>
      </c>
      <c r="C54" s="122" t="s">
        <v>369</v>
      </c>
      <c r="D54" s="22">
        <v>7.5</v>
      </c>
      <c r="E54" s="22" t="s">
        <v>71</v>
      </c>
    </row>
    <row r="55" spans="1:5" ht="12.75" customHeight="1">
      <c r="A55" s="122" t="s">
        <v>341</v>
      </c>
      <c r="B55" s="122" t="s">
        <v>99</v>
      </c>
      <c r="C55" s="122" t="s">
        <v>371</v>
      </c>
      <c r="D55" s="22">
        <v>7.5</v>
      </c>
      <c r="E55" s="22" t="s">
        <v>71</v>
      </c>
    </row>
    <row r="56" spans="1:5" ht="12.75" customHeight="1">
      <c r="A56" s="122" t="s">
        <v>342</v>
      </c>
      <c r="B56" s="122" t="s">
        <v>101</v>
      </c>
      <c r="C56" s="122" t="s">
        <v>362</v>
      </c>
      <c r="D56" s="22">
        <v>7.5</v>
      </c>
      <c r="E56" s="22" t="s">
        <v>71</v>
      </c>
    </row>
    <row r="57" spans="1:5" ht="12.75" customHeight="1">
      <c r="A57" s="122" t="s">
        <v>343</v>
      </c>
      <c r="B57" s="122" t="s">
        <v>102</v>
      </c>
      <c r="C57" s="122" t="s">
        <v>370</v>
      </c>
      <c r="D57" s="22">
        <v>7.5</v>
      </c>
      <c r="E57" s="22" t="s">
        <v>71</v>
      </c>
    </row>
    <row r="58" spans="1:5" ht="12.75" customHeight="1">
      <c r="A58" s="122" t="s">
        <v>344</v>
      </c>
      <c r="B58" s="122" t="s">
        <v>103</v>
      </c>
      <c r="C58" s="122" t="s">
        <v>362</v>
      </c>
      <c r="D58" s="22">
        <v>15</v>
      </c>
      <c r="E58" s="22" t="s">
        <v>71</v>
      </c>
    </row>
    <row r="59" spans="1:5" ht="12.75" customHeight="1">
      <c r="A59" s="122" t="s">
        <v>345</v>
      </c>
      <c r="B59" s="122" t="s">
        <v>111</v>
      </c>
      <c r="C59" s="122" t="s">
        <v>371</v>
      </c>
      <c r="D59" s="22">
        <v>5.3033008588991066</v>
      </c>
      <c r="E59" s="22" t="s">
        <v>71</v>
      </c>
    </row>
    <row r="60" spans="1:5" ht="12.75" customHeight="1">
      <c r="A60" s="122" t="s">
        <v>315</v>
      </c>
      <c r="B60" s="122" t="s">
        <v>840</v>
      </c>
      <c r="C60" s="122" t="s">
        <v>364</v>
      </c>
      <c r="D60" s="22">
        <v>2.1</v>
      </c>
      <c r="E60" s="22" t="s">
        <v>71</v>
      </c>
    </row>
    <row r="61" spans="1:5" ht="12.75" customHeight="1">
      <c r="A61" s="122" t="s">
        <v>348</v>
      </c>
      <c r="B61" s="122" t="s">
        <v>875</v>
      </c>
      <c r="C61" s="122" t="s">
        <v>364</v>
      </c>
      <c r="D61" s="22">
        <v>2.1</v>
      </c>
      <c r="E61" s="22" t="s">
        <v>71</v>
      </c>
    </row>
    <row r="62" spans="1:5" ht="12.75" customHeight="1">
      <c r="A62" s="124" t="s">
        <v>340</v>
      </c>
      <c r="B62" s="124" t="s">
        <v>873</v>
      </c>
      <c r="C62" s="124" t="s">
        <v>369</v>
      </c>
      <c r="D62" s="33">
        <v>5.3033008588991066</v>
      </c>
      <c r="E62" s="33" t="s">
        <v>71</v>
      </c>
    </row>
    <row r="63" spans="1:5" ht="12.75" customHeight="1">
      <c r="A63" s="124" t="s">
        <v>332</v>
      </c>
      <c r="B63" s="124" t="s">
        <v>457</v>
      </c>
      <c r="C63" s="124" t="s">
        <v>369</v>
      </c>
      <c r="D63" s="33">
        <v>10.606601717798213</v>
      </c>
      <c r="E63" s="33" t="s">
        <v>71</v>
      </c>
    </row>
    <row r="64" spans="1:5" ht="12.75" customHeight="1">
      <c r="A64" s="122" t="s">
        <v>268</v>
      </c>
      <c r="B64" s="122" t="s">
        <v>17</v>
      </c>
      <c r="C64" s="122" t="s">
        <v>364</v>
      </c>
      <c r="D64" s="22">
        <v>15</v>
      </c>
      <c r="E64" s="22" t="s">
        <v>71</v>
      </c>
    </row>
    <row r="65" spans="1:5" ht="12.75" customHeight="1">
      <c r="A65" s="122" t="s">
        <v>272</v>
      </c>
      <c r="B65" s="122" t="s">
        <v>401</v>
      </c>
      <c r="C65" s="122" t="s">
        <v>364</v>
      </c>
      <c r="D65" s="22">
        <v>7.5</v>
      </c>
      <c r="E65" s="22" t="s">
        <v>71</v>
      </c>
    </row>
    <row r="66" spans="1:5" ht="12.75" customHeight="1">
      <c r="A66" s="122" t="s">
        <v>268</v>
      </c>
      <c r="B66" s="122" t="s">
        <v>17</v>
      </c>
      <c r="C66" s="122" t="s">
        <v>364</v>
      </c>
      <c r="D66" s="22">
        <v>7.5</v>
      </c>
      <c r="E66" s="22" t="s">
        <v>71</v>
      </c>
    </row>
    <row r="67" spans="1:5" ht="12.75" customHeight="1">
      <c r="A67" s="124" t="s">
        <v>267</v>
      </c>
      <c r="B67" s="124" t="s">
        <v>843</v>
      </c>
      <c r="C67" s="124" t="s">
        <v>364</v>
      </c>
      <c r="D67" s="33">
        <v>7.0710678118654755</v>
      </c>
      <c r="E67" s="33" t="s">
        <v>71</v>
      </c>
    </row>
    <row r="68" spans="1:5" ht="12.75" customHeight="1">
      <c r="A68" s="124" t="s">
        <v>288</v>
      </c>
      <c r="B68" s="124" t="s">
        <v>112</v>
      </c>
      <c r="C68" s="124" t="s">
        <v>364</v>
      </c>
      <c r="D68" s="33">
        <v>3.5355339059327378</v>
      </c>
      <c r="E68" s="33" t="s">
        <v>71</v>
      </c>
    </row>
    <row r="69" spans="1:5" ht="12.75" customHeight="1">
      <c r="A69" s="122" t="s">
        <v>284</v>
      </c>
      <c r="B69" s="122" t="s">
        <v>98</v>
      </c>
      <c r="C69" s="122" t="s">
        <v>360</v>
      </c>
      <c r="D69" s="22">
        <v>10.606601717798213</v>
      </c>
      <c r="E69" s="22" t="s">
        <v>71</v>
      </c>
    </row>
    <row r="70" spans="1:5" ht="12.75" customHeight="1">
      <c r="A70" s="122" t="s">
        <v>293</v>
      </c>
      <c r="B70" s="122" t="s">
        <v>79</v>
      </c>
      <c r="C70" s="122" t="s">
        <v>361</v>
      </c>
      <c r="D70" s="22">
        <v>10.606601717798213</v>
      </c>
      <c r="E70" s="22" t="s">
        <v>71</v>
      </c>
    </row>
    <row r="71" spans="1:5" ht="12.75" customHeight="1">
      <c r="A71" s="122" t="s">
        <v>349</v>
      </c>
      <c r="B71" s="122" t="s">
        <v>837</v>
      </c>
      <c r="C71" s="122" t="s">
        <v>361</v>
      </c>
      <c r="D71" s="22">
        <v>7.5</v>
      </c>
      <c r="E71" s="22" t="s">
        <v>71</v>
      </c>
    </row>
    <row r="72" spans="1:5" ht="12.75" customHeight="1">
      <c r="A72" s="122" t="s">
        <v>293</v>
      </c>
      <c r="B72" s="122" t="s">
        <v>79</v>
      </c>
      <c r="C72" s="122" t="s">
        <v>361</v>
      </c>
      <c r="D72" s="22">
        <v>7.5</v>
      </c>
      <c r="E72" s="22" t="s">
        <v>71</v>
      </c>
    </row>
    <row r="73" spans="1:5" ht="12.75" customHeight="1">
      <c r="A73" s="125" t="s">
        <v>417</v>
      </c>
      <c r="B73" s="125" t="s">
        <v>890</v>
      </c>
      <c r="C73" s="125" t="s">
        <v>370</v>
      </c>
      <c r="D73" s="48">
        <v>5.3033008588991066</v>
      </c>
      <c r="E73" s="48" t="s">
        <v>71</v>
      </c>
    </row>
    <row r="74" spans="1:5" ht="12.75" customHeight="1">
      <c r="A74" s="125" t="s">
        <v>346</v>
      </c>
      <c r="B74" s="125" t="s">
        <v>109</v>
      </c>
      <c r="C74" s="125" t="s">
        <v>370</v>
      </c>
      <c r="D74" s="48">
        <v>5.3033008588991066</v>
      </c>
      <c r="E74" s="48" t="s">
        <v>71</v>
      </c>
    </row>
    <row r="75" spans="1:5" ht="12.75" customHeight="1">
      <c r="A75" s="125" t="s">
        <v>418</v>
      </c>
      <c r="B75" s="125" t="s">
        <v>393</v>
      </c>
      <c r="C75" s="125" t="s">
        <v>370</v>
      </c>
      <c r="D75" s="48">
        <v>15</v>
      </c>
      <c r="E75" s="48" t="s">
        <v>71</v>
      </c>
    </row>
    <row r="76" spans="1:5" ht="12.75" customHeight="1">
      <c r="A76" s="125" t="s">
        <v>419</v>
      </c>
      <c r="B76" s="125" t="s">
        <v>394</v>
      </c>
      <c r="C76" s="125" t="s">
        <v>362</v>
      </c>
      <c r="D76" s="48">
        <v>7.5</v>
      </c>
      <c r="E76" s="48" t="s">
        <v>71</v>
      </c>
    </row>
    <row r="77" spans="1:5" ht="12.75" customHeight="1">
      <c r="A77" s="125" t="s">
        <v>420</v>
      </c>
      <c r="B77" s="125" t="s">
        <v>896</v>
      </c>
      <c r="C77" s="125" t="s">
        <v>362</v>
      </c>
      <c r="D77" s="48">
        <v>7.1064231509248037</v>
      </c>
      <c r="E77" s="48" t="s">
        <v>71</v>
      </c>
    </row>
    <row r="78" spans="1:5" ht="12.75" customHeight="1">
      <c r="A78" s="125" t="s">
        <v>333</v>
      </c>
      <c r="B78" s="125" t="s">
        <v>520</v>
      </c>
      <c r="C78" s="125" t="s">
        <v>370</v>
      </c>
      <c r="D78" s="48">
        <v>3.5532115754624018</v>
      </c>
      <c r="E78" s="48" t="s">
        <v>71</v>
      </c>
    </row>
    <row r="79" spans="1:5" ht="12.75" customHeight="1">
      <c r="A79" s="125" t="s">
        <v>334</v>
      </c>
      <c r="B79" s="125" t="s">
        <v>872</v>
      </c>
      <c r="C79" s="125" t="s">
        <v>370</v>
      </c>
      <c r="D79" s="48">
        <v>3.5532115754624018</v>
      </c>
      <c r="E79" s="48" t="s">
        <v>71</v>
      </c>
    </row>
    <row r="80" spans="1:5" ht="12.75" customHeight="1" thickBot="1">
      <c r="A80" s="125" t="s">
        <v>342</v>
      </c>
      <c r="B80" s="125" t="s">
        <v>101</v>
      </c>
      <c r="C80" s="125" t="s">
        <v>362</v>
      </c>
      <c r="D80" s="48">
        <v>15</v>
      </c>
      <c r="E80" s="48" t="s">
        <v>71</v>
      </c>
    </row>
    <row r="81" spans="1:5" ht="12.75" customHeight="1" thickBot="1">
      <c r="A81" s="81" t="s">
        <v>648</v>
      </c>
      <c r="B81" s="81" t="s">
        <v>869</v>
      </c>
      <c r="C81" s="81" t="s">
        <v>366</v>
      </c>
      <c r="D81" s="94">
        <v>7.5</v>
      </c>
      <c r="E81" s="82" t="s">
        <v>71</v>
      </c>
    </row>
    <row r="82" spans="1:5" ht="12.75" customHeight="1" thickBot="1">
      <c r="A82" s="81" t="s">
        <v>317</v>
      </c>
      <c r="B82" s="81" t="s">
        <v>874</v>
      </c>
      <c r="C82" s="81" t="s">
        <v>366</v>
      </c>
      <c r="D82" s="94">
        <v>7.5</v>
      </c>
      <c r="E82" s="82" t="s">
        <v>71</v>
      </c>
    </row>
    <row r="83" spans="1:5" ht="12.75" customHeight="1" thickBot="1">
      <c r="A83" s="84" t="s">
        <v>649</v>
      </c>
      <c r="B83" s="81" t="s">
        <v>854</v>
      </c>
      <c r="C83" s="81" t="s">
        <v>366</v>
      </c>
      <c r="D83" s="94">
        <v>7.1064231509248037</v>
      </c>
      <c r="E83" s="85" t="s">
        <v>71</v>
      </c>
    </row>
    <row r="84" spans="1:5" ht="12.75" customHeight="1" thickBot="1">
      <c r="A84" s="84" t="s">
        <v>650</v>
      </c>
      <c r="B84" s="81" t="s">
        <v>874</v>
      </c>
      <c r="C84" s="81" t="s">
        <v>366</v>
      </c>
      <c r="D84" s="94">
        <v>7.1064231509248037</v>
      </c>
      <c r="E84" s="85" t="s">
        <v>71</v>
      </c>
    </row>
    <row r="85" spans="1:5" ht="12.75" customHeight="1" thickBot="1">
      <c r="A85" s="84" t="s">
        <v>656</v>
      </c>
      <c r="B85" s="81" t="s">
        <v>855</v>
      </c>
      <c r="C85" s="81" t="s">
        <v>366</v>
      </c>
      <c r="D85" s="94">
        <v>7.5</v>
      </c>
      <c r="E85" s="85" t="s">
        <v>71</v>
      </c>
    </row>
    <row r="86" spans="1:5" ht="12.75" customHeight="1" thickBot="1">
      <c r="A86" s="84" t="s">
        <v>648</v>
      </c>
      <c r="B86" s="81" t="s">
        <v>869</v>
      </c>
      <c r="C86" s="81" t="s">
        <v>366</v>
      </c>
      <c r="D86" s="94">
        <v>7.5</v>
      </c>
      <c r="E86" s="85" t="s">
        <v>71</v>
      </c>
    </row>
    <row r="87" spans="1:5" ht="12.75" customHeight="1" thickBot="1">
      <c r="A87" s="109" t="s">
        <v>327</v>
      </c>
      <c r="B87" s="81" t="s">
        <v>54</v>
      </c>
      <c r="C87" s="81" t="s">
        <v>368</v>
      </c>
      <c r="D87" s="94">
        <v>7.5</v>
      </c>
      <c r="E87" s="110" t="s">
        <v>71</v>
      </c>
    </row>
    <row r="88" spans="1:5" ht="12.75" customHeight="1">
      <c r="A88" s="111" t="s">
        <v>340</v>
      </c>
      <c r="B88" s="111" t="s">
        <v>873</v>
      </c>
      <c r="C88" s="111" t="s">
        <v>369</v>
      </c>
      <c r="D88" s="114">
        <v>5.3033008588991066</v>
      </c>
      <c r="E88" s="112" t="s">
        <v>71</v>
      </c>
    </row>
    <row r="89" spans="1:5" ht="12.75" customHeight="1">
      <c r="A89" s="111" t="s">
        <v>339</v>
      </c>
      <c r="B89" s="111" t="s">
        <v>868</v>
      </c>
      <c r="C89" s="111" t="s">
        <v>369</v>
      </c>
      <c r="D89" s="114">
        <v>5.3033008588991066</v>
      </c>
      <c r="E89" s="112" t="s">
        <v>71</v>
      </c>
    </row>
    <row r="90" spans="1:5" ht="12.75" customHeight="1">
      <c r="A90" s="111" t="s">
        <v>904</v>
      </c>
      <c r="B90" s="111" t="s">
        <v>907</v>
      </c>
      <c r="C90" s="111" t="s">
        <v>369</v>
      </c>
      <c r="D90" s="114">
        <v>5</v>
      </c>
      <c r="E90" s="112" t="s">
        <v>71</v>
      </c>
    </row>
    <row r="91" spans="1:5" ht="12.75" customHeight="1">
      <c r="A91" s="111" t="s">
        <v>908</v>
      </c>
      <c r="B91" s="111" t="s">
        <v>910</v>
      </c>
      <c r="C91" s="111" t="s">
        <v>369</v>
      </c>
      <c r="D91" s="114">
        <v>5</v>
      </c>
      <c r="E91" s="112" t="s">
        <v>71</v>
      </c>
    </row>
    <row r="92" spans="1:5" ht="12.75" customHeight="1" thickBot="1">
      <c r="A92" s="111" t="s">
        <v>310</v>
      </c>
      <c r="B92" s="111" t="s">
        <v>158</v>
      </c>
      <c r="C92" s="111" t="s">
        <v>369</v>
      </c>
      <c r="D92" s="114">
        <v>5</v>
      </c>
      <c r="E92" s="112" t="s">
        <v>71</v>
      </c>
    </row>
    <row r="93" spans="1:5" ht="12.75" customHeight="1" thickBot="1">
      <c r="A93" s="84" t="s">
        <v>284</v>
      </c>
      <c r="B93" s="84" t="s">
        <v>98</v>
      </c>
      <c r="C93" s="84" t="s">
        <v>360</v>
      </c>
      <c r="D93" s="94">
        <v>0.25</v>
      </c>
      <c r="E93" s="85" t="s">
        <v>71</v>
      </c>
    </row>
    <row r="94" spans="1:5" ht="12.75" customHeight="1" thickBot="1">
      <c r="A94" s="84" t="s">
        <v>290</v>
      </c>
      <c r="B94" s="84" t="s">
        <v>841</v>
      </c>
      <c r="C94" s="84" t="s">
        <v>360</v>
      </c>
      <c r="D94" s="94">
        <v>0.25</v>
      </c>
      <c r="E94" s="85" t="s">
        <v>71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64"/>
  <sheetViews>
    <sheetView workbookViewId="0">
      <pane ySplit="1" topLeftCell="A51" activePane="bottomLeft" state="frozen"/>
      <selection pane="bottomLeft" activeCell="A72" sqref="A72"/>
    </sheetView>
  </sheetViews>
  <sheetFormatPr defaultRowHeight="13.5" customHeight="1"/>
  <cols>
    <col min="1" max="1" width="29.5703125" style="10" customWidth="1"/>
    <col min="2" max="2" width="29.5703125" style="177" customWidth="1"/>
    <col min="3" max="3" width="8.85546875" style="10" customWidth="1"/>
    <col min="4" max="4" width="16.28515625" style="27" customWidth="1"/>
    <col min="5" max="5" width="19.5703125" style="157" customWidth="1"/>
    <col min="6" max="6" width="5.5703125" customWidth="1"/>
  </cols>
  <sheetData>
    <row r="1" spans="1:5" ht="13.5" customHeight="1">
      <c r="A1" s="164" t="s">
        <v>835</v>
      </c>
      <c r="B1" s="172" t="s">
        <v>261</v>
      </c>
      <c r="C1" s="4" t="s">
        <v>262</v>
      </c>
      <c r="D1" s="26" t="s">
        <v>276</v>
      </c>
      <c r="E1" s="15" t="s">
        <v>234</v>
      </c>
    </row>
    <row r="2" spans="1:5" ht="13.5" customHeight="1">
      <c r="A2" s="165" t="s">
        <v>322</v>
      </c>
      <c r="B2" s="173" t="s">
        <v>113</v>
      </c>
      <c r="C2" s="2" t="s">
        <v>360</v>
      </c>
      <c r="D2" s="14">
        <v>5</v>
      </c>
      <c r="E2" s="3" t="s">
        <v>115</v>
      </c>
    </row>
    <row r="3" spans="1:5" ht="13.5" customHeight="1">
      <c r="A3" s="165" t="s">
        <v>302</v>
      </c>
      <c r="B3" s="173" t="s">
        <v>121</v>
      </c>
      <c r="C3" s="2" t="s">
        <v>363</v>
      </c>
      <c r="D3" s="14">
        <v>5</v>
      </c>
      <c r="E3" s="3" t="s">
        <v>115</v>
      </c>
    </row>
    <row r="4" spans="1:5" ht="13.5" customHeight="1">
      <c r="A4" s="165" t="s">
        <v>282</v>
      </c>
      <c r="B4" s="173" t="s">
        <v>534</v>
      </c>
      <c r="C4" s="2" t="s">
        <v>363</v>
      </c>
      <c r="D4" s="14">
        <v>1.3499999999999999</v>
      </c>
      <c r="E4" s="3" t="s">
        <v>115</v>
      </c>
    </row>
    <row r="5" spans="1:5" ht="13.5" customHeight="1">
      <c r="A5" s="165" t="s">
        <v>283</v>
      </c>
      <c r="B5" s="173" t="s">
        <v>154</v>
      </c>
      <c r="C5" s="2" t="s">
        <v>363</v>
      </c>
      <c r="D5" s="14">
        <v>1.3499999999999999</v>
      </c>
      <c r="E5" s="3" t="s">
        <v>115</v>
      </c>
    </row>
    <row r="6" spans="1:5" ht="13.5" customHeight="1">
      <c r="A6" s="165" t="s">
        <v>284</v>
      </c>
      <c r="B6" s="173" t="s">
        <v>98</v>
      </c>
      <c r="C6" s="2" t="s">
        <v>360</v>
      </c>
      <c r="D6" s="14">
        <v>3.5355339059327378</v>
      </c>
      <c r="E6" s="3" t="s">
        <v>115</v>
      </c>
    </row>
    <row r="7" spans="1:5" ht="13.5" customHeight="1">
      <c r="A7" s="165" t="s">
        <v>273</v>
      </c>
      <c r="B7" s="173" t="s">
        <v>21</v>
      </c>
      <c r="C7" s="2" t="s">
        <v>360</v>
      </c>
      <c r="D7" s="14">
        <v>1.7677669529663689</v>
      </c>
      <c r="E7" s="3" t="s">
        <v>115</v>
      </c>
    </row>
    <row r="8" spans="1:5" ht="13.5" customHeight="1">
      <c r="A8" s="165" t="s">
        <v>285</v>
      </c>
      <c r="B8" s="173" t="s">
        <v>846</v>
      </c>
      <c r="C8" s="2" t="s">
        <v>364</v>
      </c>
      <c r="D8" s="14">
        <v>2.5</v>
      </c>
      <c r="E8" s="3" t="s">
        <v>115</v>
      </c>
    </row>
    <row r="9" spans="1:5" ht="13.5" customHeight="1">
      <c r="A9" s="165" t="s">
        <v>268</v>
      </c>
      <c r="B9" s="173" t="s">
        <v>17</v>
      </c>
      <c r="C9" s="2" t="s">
        <v>364</v>
      </c>
      <c r="D9" s="14">
        <v>2.5</v>
      </c>
      <c r="E9" s="3" t="s">
        <v>115</v>
      </c>
    </row>
    <row r="10" spans="1:5" ht="13.5" customHeight="1">
      <c r="A10" s="165" t="s">
        <v>286</v>
      </c>
      <c r="B10" s="173" t="s">
        <v>128</v>
      </c>
      <c r="C10" s="2" t="s">
        <v>360</v>
      </c>
      <c r="D10" s="14">
        <v>1.7677669529663689</v>
      </c>
      <c r="E10" s="3" t="s">
        <v>115</v>
      </c>
    </row>
    <row r="11" spans="1:5" ht="13.5" customHeight="1">
      <c r="A11" s="165" t="s">
        <v>282</v>
      </c>
      <c r="B11" s="173" t="s">
        <v>534</v>
      </c>
      <c r="C11" s="2" t="s">
        <v>363</v>
      </c>
      <c r="D11" s="14">
        <v>2.5</v>
      </c>
      <c r="E11" s="3" t="s">
        <v>115</v>
      </c>
    </row>
    <row r="12" spans="1:5" ht="13.5" customHeight="1">
      <c r="A12" s="165" t="s">
        <v>287</v>
      </c>
      <c r="B12" s="173" t="s">
        <v>847</v>
      </c>
      <c r="C12" s="2" t="s">
        <v>363</v>
      </c>
      <c r="D12" s="14">
        <v>2.5</v>
      </c>
      <c r="E12" s="3" t="s">
        <v>115</v>
      </c>
    </row>
    <row r="13" spans="1:5" ht="13.5" customHeight="1">
      <c r="A13" s="165" t="s">
        <v>289</v>
      </c>
      <c r="B13" s="173" t="s">
        <v>132</v>
      </c>
      <c r="C13" s="2" t="s">
        <v>360</v>
      </c>
      <c r="D13" s="14">
        <v>3.5355339059327378</v>
      </c>
      <c r="E13" s="3" t="s">
        <v>115</v>
      </c>
    </row>
    <row r="14" spans="1:5" ht="13.5" customHeight="1">
      <c r="A14" s="165" t="s">
        <v>294</v>
      </c>
      <c r="B14" s="173" t="s">
        <v>871</v>
      </c>
      <c r="C14" s="2" t="s">
        <v>362</v>
      </c>
      <c r="D14" s="14">
        <v>2.5</v>
      </c>
      <c r="E14" s="3" t="s">
        <v>115</v>
      </c>
    </row>
    <row r="15" spans="1:5" ht="13.5" customHeight="1">
      <c r="A15" s="165" t="s">
        <v>295</v>
      </c>
      <c r="B15" s="173" t="s">
        <v>159</v>
      </c>
      <c r="C15" s="2" t="s">
        <v>362</v>
      </c>
      <c r="D15" s="14">
        <v>2.5</v>
      </c>
      <c r="E15" s="3" t="s">
        <v>115</v>
      </c>
    </row>
    <row r="16" spans="1:5" ht="13.5" customHeight="1">
      <c r="A16" s="165" t="s">
        <v>296</v>
      </c>
      <c r="B16" s="173" t="s">
        <v>138</v>
      </c>
      <c r="C16" s="2" t="s">
        <v>366</v>
      </c>
      <c r="D16" s="14">
        <v>5</v>
      </c>
      <c r="E16" s="3" t="s">
        <v>115</v>
      </c>
    </row>
    <row r="17" spans="1:5" ht="13.5" customHeight="1">
      <c r="A17" s="166" t="s">
        <v>297</v>
      </c>
      <c r="B17" s="174" t="s">
        <v>128</v>
      </c>
      <c r="C17" s="30" t="s">
        <v>360</v>
      </c>
      <c r="D17" s="34">
        <v>1.0825317547305482</v>
      </c>
      <c r="E17" s="31" t="s">
        <v>115</v>
      </c>
    </row>
    <row r="18" spans="1:5" ht="13.5" customHeight="1">
      <c r="A18" s="165" t="s">
        <v>298</v>
      </c>
      <c r="B18" s="173" t="s">
        <v>140</v>
      </c>
      <c r="C18" s="2" t="s">
        <v>362</v>
      </c>
      <c r="D18" s="14">
        <v>1.7677669529663689</v>
      </c>
      <c r="E18" s="3" t="s">
        <v>115</v>
      </c>
    </row>
    <row r="19" spans="1:5" ht="13.5" customHeight="1">
      <c r="A19" s="165" t="s">
        <v>299</v>
      </c>
      <c r="B19" s="173" t="s">
        <v>848</v>
      </c>
      <c r="C19" s="2" t="s">
        <v>362</v>
      </c>
      <c r="D19" s="14">
        <v>1.4289419162443238</v>
      </c>
      <c r="E19" s="3" t="s">
        <v>115</v>
      </c>
    </row>
    <row r="20" spans="1:5" ht="13.5" customHeight="1">
      <c r="A20" s="165" t="s">
        <v>298</v>
      </c>
      <c r="B20" s="173" t="s">
        <v>140</v>
      </c>
      <c r="C20" s="2" t="s">
        <v>362</v>
      </c>
      <c r="D20" s="14">
        <v>1.4289419162443238</v>
      </c>
      <c r="E20" s="3" t="s">
        <v>115</v>
      </c>
    </row>
    <row r="21" spans="1:5" ht="13.5" customHeight="1">
      <c r="A21" s="166" t="s">
        <v>300</v>
      </c>
      <c r="B21" s="174" t="s">
        <v>397</v>
      </c>
      <c r="C21" s="30" t="s">
        <v>362</v>
      </c>
      <c r="D21" s="34">
        <v>1.7677669529663689</v>
      </c>
      <c r="E21" s="31" t="s">
        <v>115</v>
      </c>
    </row>
    <row r="22" spans="1:5" ht="13.5" customHeight="1">
      <c r="A22" s="166" t="s">
        <v>301</v>
      </c>
      <c r="B22" s="174" t="s">
        <v>462</v>
      </c>
      <c r="C22" s="30" t="s">
        <v>362</v>
      </c>
      <c r="D22" s="34">
        <v>3.5355339059327378</v>
      </c>
      <c r="E22" s="31" t="s">
        <v>115</v>
      </c>
    </row>
    <row r="23" spans="1:5" ht="13.5" customHeight="1">
      <c r="A23" s="165" t="s">
        <v>279</v>
      </c>
      <c r="B23" s="173" t="s">
        <v>120</v>
      </c>
      <c r="C23" s="2" t="s">
        <v>363</v>
      </c>
      <c r="D23" s="14">
        <v>5</v>
      </c>
      <c r="E23" s="3" t="s">
        <v>115</v>
      </c>
    </row>
    <row r="24" spans="1:5" ht="13.5" customHeight="1">
      <c r="A24" s="165" t="s">
        <v>302</v>
      </c>
      <c r="B24" s="173" t="s">
        <v>121</v>
      </c>
      <c r="C24" s="2" t="s">
        <v>363</v>
      </c>
      <c r="D24" s="14">
        <v>3.5355339059327378</v>
      </c>
      <c r="E24" s="3" t="s">
        <v>115</v>
      </c>
    </row>
    <row r="25" spans="1:5" ht="13.5" customHeight="1">
      <c r="A25" s="165" t="s">
        <v>303</v>
      </c>
      <c r="B25" s="173" t="s">
        <v>845</v>
      </c>
      <c r="C25" s="2" t="s">
        <v>363</v>
      </c>
      <c r="D25" s="14">
        <v>2.5</v>
      </c>
      <c r="E25" s="3" t="s">
        <v>115</v>
      </c>
    </row>
    <row r="26" spans="1:5" ht="13.5" customHeight="1">
      <c r="A26" s="165" t="s">
        <v>304</v>
      </c>
      <c r="B26" s="173" t="s">
        <v>863</v>
      </c>
      <c r="C26" s="2" t="s">
        <v>363</v>
      </c>
      <c r="D26" s="14">
        <v>2.5</v>
      </c>
      <c r="E26" s="3" t="s">
        <v>115</v>
      </c>
    </row>
    <row r="27" spans="1:5" ht="13.5" customHeight="1">
      <c r="A27" s="165" t="s">
        <v>306</v>
      </c>
      <c r="B27" s="173" t="s">
        <v>151</v>
      </c>
      <c r="C27" s="2" t="s">
        <v>360</v>
      </c>
      <c r="D27" s="14">
        <v>5</v>
      </c>
      <c r="E27" s="3" t="s">
        <v>115</v>
      </c>
    </row>
    <row r="28" spans="1:5" ht="13.5" customHeight="1">
      <c r="A28" s="165" t="s">
        <v>283</v>
      </c>
      <c r="B28" s="173" t="s">
        <v>154</v>
      </c>
      <c r="C28" s="2" t="s">
        <v>363</v>
      </c>
      <c r="D28" s="14">
        <v>5</v>
      </c>
      <c r="E28" s="3" t="s">
        <v>115</v>
      </c>
    </row>
    <row r="29" spans="1:5" ht="13.5" customHeight="1">
      <c r="A29" s="165" t="s">
        <v>287</v>
      </c>
      <c r="B29" s="173" t="s">
        <v>847</v>
      </c>
      <c r="C29" s="2" t="s">
        <v>363</v>
      </c>
      <c r="D29" s="14">
        <v>2.5</v>
      </c>
      <c r="E29" s="3" t="s">
        <v>115</v>
      </c>
    </row>
    <row r="30" spans="1:5" ht="13.5" customHeight="1">
      <c r="A30" s="165" t="s">
        <v>282</v>
      </c>
      <c r="B30" s="173" t="s">
        <v>534</v>
      </c>
      <c r="C30" s="2" t="s">
        <v>363</v>
      </c>
      <c r="D30" s="14">
        <v>2.5</v>
      </c>
      <c r="E30" s="3" t="s">
        <v>115</v>
      </c>
    </row>
    <row r="31" spans="1:5" ht="13.5" customHeight="1">
      <c r="A31" s="165" t="s">
        <v>290</v>
      </c>
      <c r="B31" s="173" t="s">
        <v>841</v>
      </c>
      <c r="C31" s="2" t="s">
        <v>360</v>
      </c>
      <c r="D31" s="14">
        <v>2.5</v>
      </c>
      <c r="E31" s="3" t="s">
        <v>115</v>
      </c>
    </row>
    <row r="32" spans="1:5" ht="13.5" customHeight="1">
      <c r="A32" s="165" t="s">
        <v>291</v>
      </c>
      <c r="B32" s="173" t="s">
        <v>842</v>
      </c>
      <c r="C32" s="2" t="s">
        <v>360</v>
      </c>
      <c r="D32" s="14">
        <v>2.5</v>
      </c>
      <c r="E32" s="3" t="s">
        <v>115</v>
      </c>
    </row>
    <row r="33" spans="1:5" ht="13.5" customHeight="1">
      <c r="A33" s="165" t="s">
        <v>308</v>
      </c>
      <c r="B33" s="173" t="s">
        <v>857</v>
      </c>
      <c r="C33" s="2" t="s">
        <v>367</v>
      </c>
      <c r="D33" s="14">
        <v>2.5</v>
      </c>
      <c r="E33" s="3" t="s">
        <v>115</v>
      </c>
    </row>
    <row r="34" spans="1:5" ht="13.5" customHeight="1">
      <c r="A34" s="165" t="s">
        <v>269</v>
      </c>
      <c r="B34" s="173" t="s">
        <v>16</v>
      </c>
      <c r="C34" s="2" t="s">
        <v>367</v>
      </c>
      <c r="D34" s="14">
        <v>2.5</v>
      </c>
      <c r="E34" s="3" t="s">
        <v>115</v>
      </c>
    </row>
    <row r="35" spans="1:5" ht="13.5" customHeight="1">
      <c r="A35" s="165" t="s">
        <v>309</v>
      </c>
      <c r="B35" s="173" t="s">
        <v>157</v>
      </c>
      <c r="C35" s="2" t="s">
        <v>366</v>
      </c>
      <c r="D35" s="14">
        <v>5</v>
      </c>
      <c r="E35" s="3" t="s">
        <v>115</v>
      </c>
    </row>
    <row r="36" spans="1:5" ht="13.5" customHeight="1">
      <c r="A36" s="165" t="s">
        <v>310</v>
      </c>
      <c r="B36" s="173" t="s">
        <v>158</v>
      </c>
      <c r="C36" s="2" t="s">
        <v>369</v>
      </c>
      <c r="D36" s="14">
        <v>3.5355339059327378</v>
      </c>
      <c r="E36" s="3" t="s">
        <v>115</v>
      </c>
    </row>
    <row r="37" spans="1:5" ht="13.5" customHeight="1">
      <c r="A37" s="165" t="s">
        <v>295</v>
      </c>
      <c r="B37" s="173" t="s">
        <v>159</v>
      </c>
      <c r="C37" s="2" t="s">
        <v>362</v>
      </c>
      <c r="D37" s="14">
        <v>5</v>
      </c>
      <c r="E37" s="3" t="s">
        <v>115</v>
      </c>
    </row>
    <row r="38" spans="1:5" ht="13.5" customHeight="1">
      <c r="A38" s="165" t="s">
        <v>275</v>
      </c>
      <c r="B38" s="173" t="s">
        <v>160</v>
      </c>
      <c r="C38" s="2" t="s">
        <v>361</v>
      </c>
      <c r="D38" s="14">
        <v>5</v>
      </c>
      <c r="E38" s="3" t="s">
        <v>115</v>
      </c>
    </row>
    <row r="39" spans="1:5" ht="13.5" customHeight="1">
      <c r="A39" s="165" t="s">
        <v>279</v>
      </c>
      <c r="B39" s="173" t="s">
        <v>120</v>
      </c>
      <c r="C39" s="2" t="s">
        <v>363</v>
      </c>
      <c r="D39" s="14">
        <v>3.5355339059327378</v>
      </c>
      <c r="E39" s="3" t="s">
        <v>115</v>
      </c>
    </row>
    <row r="40" spans="1:5" ht="13.5" customHeight="1">
      <c r="A40" s="165" t="s">
        <v>311</v>
      </c>
      <c r="B40" s="173" t="s">
        <v>161</v>
      </c>
      <c r="C40" s="2" t="s">
        <v>364</v>
      </c>
      <c r="D40" s="14">
        <v>2.8578838324886475</v>
      </c>
      <c r="E40" s="3" t="s">
        <v>115</v>
      </c>
    </row>
    <row r="41" spans="1:5" ht="13.5" customHeight="1">
      <c r="A41" s="165" t="s">
        <v>271</v>
      </c>
      <c r="B41" s="173" t="s">
        <v>856</v>
      </c>
      <c r="C41" s="2" t="s">
        <v>360</v>
      </c>
      <c r="D41" s="14">
        <v>2.5</v>
      </c>
      <c r="E41" s="3" t="s">
        <v>115</v>
      </c>
    </row>
    <row r="42" spans="1:5" ht="13.5" customHeight="1">
      <c r="A42" s="165" t="s">
        <v>270</v>
      </c>
      <c r="B42" s="173" t="s">
        <v>836</v>
      </c>
      <c r="C42" s="2" t="s">
        <v>360</v>
      </c>
      <c r="D42" s="14">
        <v>2.5</v>
      </c>
      <c r="E42" s="3" t="s">
        <v>115</v>
      </c>
    </row>
    <row r="43" spans="1:5" ht="13.5" customHeight="1">
      <c r="A43" s="165" t="s">
        <v>273</v>
      </c>
      <c r="B43" s="173" t="s">
        <v>21</v>
      </c>
      <c r="C43" s="2" t="s">
        <v>360</v>
      </c>
      <c r="D43" s="14">
        <v>2.5</v>
      </c>
      <c r="E43" s="3" t="s">
        <v>115</v>
      </c>
    </row>
    <row r="44" spans="1:5" ht="13.5" customHeight="1">
      <c r="A44" s="165" t="s">
        <v>263</v>
      </c>
      <c r="B44" s="173" t="s">
        <v>50</v>
      </c>
      <c r="C44" s="2" t="s">
        <v>360</v>
      </c>
      <c r="D44" s="14">
        <v>2.5</v>
      </c>
      <c r="E44" s="3" t="s">
        <v>115</v>
      </c>
    </row>
    <row r="45" spans="1:5" ht="13.5" customHeight="1">
      <c r="A45" s="165" t="s">
        <v>312</v>
      </c>
      <c r="B45" s="173" t="s">
        <v>165</v>
      </c>
      <c r="C45" s="2" t="s">
        <v>369</v>
      </c>
      <c r="D45" s="14">
        <v>3.5355339059327378</v>
      </c>
      <c r="E45" s="3" t="s">
        <v>115</v>
      </c>
    </row>
    <row r="46" spans="1:5" ht="13.5" customHeight="1">
      <c r="A46" s="165" t="s">
        <v>310</v>
      </c>
      <c r="B46" s="173" t="s">
        <v>158</v>
      </c>
      <c r="C46" s="2" t="s">
        <v>369</v>
      </c>
      <c r="D46" s="14">
        <v>5</v>
      </c>
      <c r="E46" s="3" t="s">
        <v>115</v>
      </c>
    </row>
    <row r="47" spans="1:5" ht="13.5" customHeight="1">
      <c r="A47" s="165" t="s">
        <v>314</v>
      </c>
      <c r="B47" s="173" t="s">
        <v>867</v>
      </c>
      <c r="C47" s="2" t="s">
        <v>364</v>
      </c>
      <c r="D47" s="14">
        <v>2.5</v>
      </c>
      <c r="E47" s="3" t="s">
        <v>115</v>
      </c>
    </row>
    <row r="48" spans="1:5" ht="13.5" customHeight="1">
      <c r="A48" s="165" t="s">
        <v>315</v>
      </c>
      <c r="B48" s="173" t="s">
        <v>840</v>
      </c>
      <c r="C48" s="2" t="s">
        <v>364</v>
      </c>
      <c r="D48" s="14">
        <v>2.5</v>
      </c>
      <c r="E48" s="3" t="s">
        <v>115</v>
      </c>
    </row>
    <row r="49" spans="1:5" ht="13.5" customHeight="1">
      <c r="A49" s="165" t="s">
        <v>316</v>
      </c>
      <c r="B49" s="173" t="s">
        <v>844</v>
      </c>
      <c r="C49" s="2" t="s">
        <v>366</v>
      </c>
      <c r="D49" s="14">
        <v>2.5</v>
      </c>
      <c r="E49" s="3" t="s">
        <v>115</v>
      </c>
    </row>
    <row r="50" spans="1:5" ht="13.5" customHeight="1">
      <c r="A50" s="165" t="s">
        <v>317</v>
      </c>
      <c r="B50" s="173" t="s">
        <v>874</v>
      </c>
      <c r="C50" s="2" t="s">
        <v>366</v>
      </c>
      <c r="D50" s="14">
        <v>2.5</v>
      </c>
      <c r="E50" s="3" t="s">
        <v>115</v>
      </c>
    </row>
    <row r="51" spans="1:5" ht="13.5" customHeight="1">
      <c r="A51" s="165" t="s">
        <v>319</v>
      </c>
      <c r="B51" s="173" t="s">
        <v>864</v>
      </c>
      <c r="C51" s="2" t="s">
        <v>364</v>
      </c>
      <c r="D51" s="14">
        <v>2.5</v>
      </c>
      <c r="E51" s="3" t="s">
        <v>115</v>
      </c>
    </row>
    <row r="52" spans="1:5" ht="13.5" customHeight="1">
      <c r="A52" s="165" t="s">
        <v>315</v>
      </c>
      <c r="B52" s="173" t="s">
        <v>840</v>
      </c>
      <c r="C52" s="2" t="s">
        <v>364</v>
      </c>
      <c r="D52" s="14">
        <v>2.5</v>
      </c>
      <c r="E52" s="3" t="s">
        <v>115</v>
      </c>
    </row>
    <row r="53" spans="1:5" ht="13.5" customHeight="1">
      <c r="A53" s="165" t="s">
        <v>321</v>
      </c>
      <c r="B53" s="173" t="s">
        <v>860</v>
      </c>
      <c r="C53" s="2" t="s">
        <v>364</v>
      </c>
      <c r="D53" s="14">
        <v>2.5</v>
      </c>
      <c r="E53" s="3" t="s">
        <v>115</v>
      </c>
    </row>
    <row r="54" spans="1:5" ht="13.5" customHeight="1">
      <c r="A54" s="165" t="s">
        <v>288</v>
      </c>
      <c r="B54" s="173" t="s">
        <v>112</v>
      </c>
      <c r="C54" s="2" t="s">
        <v>364</v>
      </c>
      <c r="D54" s="14">
        <v>2.5</v>
      </c>
      <c r="E54" s="3" t="s">
        <v>115</v>
      </c>
    </row>
    <row r="55" spans="1:5" ht="13.5" customHeight="1">
      <c r="A55" s="167" t="s">
        <v>300</v>
      </c>
      <c r="B55" s="175" t="s">
        <v>397</v>
      </c>
      <c r="C55" s="43" t="s">
        <v>362</v>
      </c>
      <c r="D55" s="46">
        <v>5</v>
      </c>
      <c r="E55" s="44" t="s">
        <v>115</v>
      </c>
    </row>
    <row r="56" spans="1:5" ht="13.5" customHeight="1">
      <c r="A56" s="167" t="s">
        <v>422</v>
      </c>
      <c r="B56" s="175" t="s">
        <v>398</v>
      </c>
      <c r="C56" s="43" t="s">
        <v>364</v>
      </c>
      <c r="D56" s="46">
        <v>1.7677669529663689</v>
      </c>
      <c r="E56" s="44" t="s">
        <v>115</v>
      </c>
    </row>
    <row r="57" spans="1:5" ht="13.5" customHeight="1">
      <c r="A57" s="167" t="s">
        <v>423</v>
      </c>
      <c r="B57" s="175" t="s">
        <v>399</v>
      </c>
      <c r="C57" s="43" t="s">
        <v>364</v>
      </c>
      <c r="D57" s="46">
        <v>1.7677669529663689</v>
      </c>
      <c r="E57" s="44" t="s">
        <v>115</v>
      </c>
    </row>
    <row r="58" spans="1:5" ht="13.5" customHeight="1">
      <c r="A58" s="167" t="s">
        <v>376</v>
      </c>
      <c r="B58" s="175" t="s">
        <v>377</v>
      </c>
      <c r="C58" s="43" t="s">
        <v>366</v>
      </c>
      <c r="D58" s="46">
        <v>1.25</v>
      </c>
      <c r="E58" s="44" t="s">
        <v>115</v>
      </c>
    </row>
    <row r="59" spans="1:5" ht="13.5" customHeight="1">
      <c r="A59" s="167" t="s">
        <v>296</v>
      </c>
      <c r="B59" s="175" t="s">
        <v>138</v>
      </c>
      <c r="C59" s="43" t="s">
        <v>366</v>
      </c>
      <c r="D59" s="46">
        <v>1.25</v>
      </c>
      <c r="E59" s="44" t="s">
        <v>115</v>
      </c>
    </row>
    <row r="60" spans="1:5" ht="13.5" customHeight="1">
      <c r="A60" s="167" t="s">
        <v>424</v>
      </c>
      <c r="B60" s="175" t="s">
        <v>861</v>
      </c>
      <c r="C60" s="43" t="s">
        <v>366</v>
      </c>
      <c r="D60" s="46">
        <v>1.25</v>
      </c>
      <c r="E60" s="44" t="s">
        <v>115</v>
      </c>
    </row>
    <row r="61" spans="1:5" ht="13.5" customHeight="1">
      <c r="A61" s="167" t="s">
        <v>317</v>
      </c>
      <c r="B61" s="175" t="s">
        <v>874</v>
      </c>
      <c r="C61" s="43" t="s">
        <v>366</v>
      </c>
      <c r="D61" s="46">
        <v>1.25</v>
      </c>
      <c r="E61" s="44" t="s">
        <v>115</v>
      </c>
    </row>
    <row r="62" spans="1:5" ht="13.5" customHeight="1">
      <c r="A62" s="167" t="s">
        <v>272</v>
      </c>
      <c r="B62" s="175" t="s">
        <v>401</v>
      </c>
      <c r="C62" s="43" t="s">
        <v>364</v>
      </c>
      <c r="D62" s="46">
        <v>5</v>
      </c>
      <c r="E62" s="44" t="s">
        <v>115</v>
      </c>
    </row>
    <row r="63" spans="1:5" ht="13.5" customHeight="1">
      <c r="A63" s="167" t="s">
        <v>266</v>
      </c>
      <c r="B63" s="175" t="s">
        <v>402</v>
      </c>
      <c r="C63" s="43" t="s">
        <v>364</v>
      </c>
      <c r="D63" s="46">
        <v>5</v>
      </c>
      <c r="E63" s="44" t="s">
        <v>115</v>
      </c>
    </row>
    <row r="64" spans="1:5" ht="13.5" customHeight="1">
      <c r="A64" s="167" t="s">
        <v>325</v>
      </c>
      <c r="B64" s="175" t="s">
        <v>852</v>
      </c>
      <c r="C64" s="43" t="s">
        <v>368</v>
      </c>
      <c r="D64" s="46">
        <v>1.9563287612827815</v>
      </c>
      <c r="E64" s="44" t="s">
        <v>115</v>
      </c>
    </row>
    <row r="65" spans="1:5" ht="13.5" customHeight="1">
      <c r="A65" s="167" t="s">
        <v>326</v>
      </c>
      <c r="B65" s="175" t="s">
        <v>851</v>
      </c>
      <c r="C65" s="43" t="s">
        <v>368</v>
      </c>
      <c r="D65" s="46">
        <v>1.9563287612827815</v>
      </c>
      <c r="E65" s="44" t="s">
        <v>115</v>
      </c>
    </row>
    <row r="66" spans="1:5" ht="13.5" customHeight="1">
      <c r="A66" s="167" t="s">
        <v>425</v>
      </c>
      <c r="B66" s="175" t="s">
        <v>886</v>
      </c>
      <c r="C66" s="43" t="s">
        <v>368</v>
      </c>
      <c r="D66" s="46">
        <v>1.9563287612827815</v>
      </c>
      <c r="E66" s="44" t="s">
        <v>115</v>
      </c>
    </row>
    <row r="67" spans="1:5" ht="13.5" customHeight="1">
      <c r="A67" s="167" t="s">
        <v>426</v>
      </c>
      <c r="B67" s="175" t="s">
        <v>404</v>
      </c>
      <c r="C67" s="43" t="s">
        <v>371</v>
      </c>
      <c r="D67" s="46">
        <v>1.9006577808748215</v>
      </c>
      <c r="E67" s="44" t="s">
        <v>115</v>
      </c>
    </row>
    <row r="68" spans="1:5" ht="13.5" customHeight="1">
      <c r="A68" s="167" t="s">
        <v>295</v>
      </c>
      <c r="B68" s="175" t="s">
        <v>159</v>
      </c>
      <c r="C68" s="43" t="s">
        <v>362</v>
      </c>
      <c r="D68" s="46">
        <v>5</v>
      </c>
      <c r="E68" s="44" t="s">
        <v>115</v>
      </c>
    </row>
    <row r="69" spans="1:5" ht="13.5" customHeight="1">
      <c r="A69" s="167" t="s">
        <v>496</v>
      </c>
      <c r="B69" s="175" t="s">
        <v>447</v>
      </c>
      <c r="C69" s="43" t="s">
        <v>362</v>
      </c>
      <c r="D69" s="46">
        <v>5</v>
      </c>
      <c r="E69" s="44" t="s">
        <v>115</v>
      </c>
    </row>
    <row r="70" spans="1:5" ht="13.5" customHeight="1">
      <c r="A70" s="167" t="s">
        <v>373</v>
      </c>
      <c r="B70" s="175" t="s">
        <v>461</v>
      </c>
      <c r="C70" s="43" t="s">
        <v>359</v>
      </c>
      <c r="D70" s="46">
        <v>2.5</v>
      </c>
      <c r="E70" s="44" t="s">
        <v>115</v>
      </c>
    </row>
    <row r="71" spans="1:5" ht="13.5" customHeight="1">
      <c r="A71" s="167" t="s">
        <v>347</v>
      </c>
      <c r="B71" s="175" t="s">
        <v>452</v>
      </c>
      <c r="C71" s="43" t="s">
        <v>359</v>
      </c>
      <c r="D71" s="46">
        <v>2.5</v>
      </c>
      <c r="E71" s="44" t="s">
        <v>115</v>
      </c>
    </row>
    <row r="72" spans="1:5" ht="13.5" customHeight="1">
      <c r="A72" s="167" t="s">
        <v>331</v>
      </c>
      <c r="B72" s="175" t="s">
        <v>105</v>
      </c>
      <c r="C72" s="43" t="s">
        <v>367</v>
      </c>
      <c r="D72" s="46">
        <v>1.6666666666666667</v>
      </c>
      <c r="E72" s="44" t="s">
        <v>115</v>
      </c>
    </row>
    <row r="73" spans="1:5" ht="13.5" customHeight="1">
      <c r="A73" s="167" t="s">
        <v>269</v>
      </c>
      <c r="B73" s="175" t="s">
        <v>16</v>
      </c>
      <c r="C73" s="43" t="s">
        <v>367</v>
      </c>
      <c r="D73" s="46">
        <v>1.6666666666666667</v>
      </c>
      <c r="E73" s="44" t="s">
        <v>115</v>
      </c>
    </row>
    <row r="74" spans="1:5" ht="13.5" customHeight="1">
      <c r="A74" s="167" t="s">
        <v>268</v>
      </c>
      <c r="B74" s="175" t="s">
        <v>17</v>
      </c>
      <c r="C74" s="43" t="s">
        <v>364</v>
      </c>
      <c r="D74" s="46">
        <v>1.6666666666666667</v>
      </c>
      <c r="E74" s="44" t="s">
        <v>115</v>
      </c>
    </row>
    <row r="75" spans="1:5" ht="13.5" customHeight="1">
      <c r="A75" s="167" t="s">
        <v>497</v>
      </c>
      <c r="B75" s="175" t="s">
        <v>404</v>
      </c>
      <c r="C75" s="43" t="s">
        <v>371</v>
      </c>
      <c r="D75" s="46">
        <v>2.8578838324886475</v>
      </c>
      <c r="E75" s="44" t="s">
        <v>115</v>
      </c>
    </row>
    <row r="76" spans="1:5" ht="13.5" customHeight="1">
      <c r="A76" s="167" t="s">
        <v>283</v>
      </c>
      <c r="B76" s="175" t="s">
        <v>154</v>
      </c>
      <c r="C76" s="43" t="s">
        <v>363</v>
      </c>
      <c r="D76" s="46">
        <v>2.5</v>
      </c>
      <c r="E76" s="44" t="s">
        <v>115</v>
      </c>
    </row>
    <row r="77" spans="1:5" ht="13.5" customHeight="1">
      <c r="A77" s="167" t="s">
        <v>269</v>
      </c>
      <c r="B77" s="175" t="s">
        <v>16</v>
      </c>
      <c r="C77" s="43" t="s">
        <v>367</v>
      </c>
      <c r="D77" s="46">
        <v>2.5</v>
      </c>
      <c r="E77" s="44" t="s">
        <v>115</v>
      </c>
    </row>
    <row r="78" spans="1:5" ht="13.5" customHeight="1">
      <c r="A78" s="167" t="s">
        <v>498</v>
      </c>
      <c r="B78" s="175" t="s">
        <v>21</v>
      </c>
      <c r="C78" s="43" t="s">
        <v>360</v>
      </c>
      <c r="D78" s="46">
        <v>2.5</v>
      </c>
      <c r="E78" s="44" t="s">
        <v>115</v>
      </c>
    </row>
    <row r="79" spans="1:5" ht="13.5" customHeight="1">
      <c r="A79" s="167" t="s">
        <v>263</v>
      </c>
      <c r="B79" s="175" t="s">
        <v>50</v>
      </c>
      <c r="C79" s="43" t="s">
        <v>360</v>
      </c>
      <c r="D79" s="46">
        <v>2.5</v>
      </c>
      <c r="E79" s="44" t="s">
        <v>115</v>
      </c>
    </row>
    <row r="80" spans="1:5" ht="13.5" customHeight="1">
      <c r="A80" s="167" t="s">
        <v>292</v>
      </c>
      <c r="B80" s="175" t="s">
        <v>451</v>
      </c>
      <c r="C80" s="43" t="s">
        <v>362</v>
      </c>
      <c r="D80" s="46">
        <v>5</v>
      </c>
      <c r="E80" s="44" t="s">
        <v>115</v>
      </c>
    </row>
    <row r="81" spans="1:5" ht="13.5" customHeight="1">
      <c r="A81" s="167" t="s">
        <v>347</v>
      </c>
      <c r="B81" s="175" t="s">
        <v>452</v>
      </c>
      <c r="C81" s="43" t="s">
        <v>359</v>
      </c>
      <c r="D81" s="46">
        <v>5</v>
      </c>
      <c r="E81" s="44" t="s">
        <v>115</v>
      </c>
    </row>
    <row r="82" spans="1:5" ht="13.5" customHeight="1">
      <c r="A82" s="167" t="s">
        <v>496</v>
      </c>
      <c r="B82" s="175" t="s">
        <v>447</v>
      </c>
      <c r="C82" s="43" t="s">
        <v>362</v>
      </c>
      <c r="D82" s="46">
        <v>5</v>
      </c>
      <c r="E82" s="44" t="s">
        <v>115</v>
      </c>
    </row>
    <row r="83" spans="1:5" ht="13.5" customHeight="1">
      <c r="A83" s="167" t="s">
        <v>331</v>
      </c>
      <c r="B83" s="175" t="s">
        <v>105</v>
      </c>
      <c r="C83" s="43" t="s">
        <v>367</v>
      </c>
      <c r="D83" s="46">
        <v>1.7677669529663689</v>
      </c>
      <c r="E83" s="44" t="s">
        <v>115</v>
      </c>
    </row>
    <row r="84" spans="1:5" ht="13.5" customHeight="1">
      <c r="A84" s="167" t="s">
        <v>270</v>
      </c>
      <c r="B84" s="175" t="s">
        <v>836</v>
      </c>
      <c r="C84" s="43" t="s">
        <v>360</v>
      </c>
      <c r="D84" s="46">
        <v>2.5</v>
      </c>
      <c r="E84" s="44" t="s">
        <v>115</v>
      </c>
    </row>
    <row r="85" spans="1:5" ht="13.5" customHeight="1">
      <c r="A85" s="167" t="s">
        <v>271</v>
      </c>
      <c r="B85" s="175" t="s">
        <v>856</v>
      </c>
      <c r="C85" s="43" t="s">
        <v>360</v>
      </c>
      <c r="D85" s="46">
        <v>2.5</v>
      </c>
      <c r="E85" s="44" t="s">
        <v>115</v>
      </c>
    </row>
    <row r="86" spans="1:5" ht="13.5" customHeight="1">
      <c r="A86" s="167" t="s">
        <v>295</v>
      </c>
      <c r="B86" s="175" t="s">
        <v>159</v>
      </c>
      <c r="C86" s="43" t="s">
        <v>362</v>
      </c>
      <c r="D86" s="46">
        <v>2.5</v>
      </c>
      <c r="E86" s="44" t="s">
        <v>115</v>
      </c>
    </row>
    <row r="87" spans="1:5" ht="13.5" customHeight="1">
      <c r="A87" s="167" t="s">
        <v>294</v>
      </c>
      <c r="B87" s="175" t="s">
        <v>871</v>
      </c>
      <c r="C87" s="43" t="s">
        <v>362</v>
      </c>
      <c r="D87" s="46">
        <v>2.5</v>
      </c>
      <c r="E87" s="44" t="s">
        <v>115</v>
      </c>
    </row>
    <row r="88" spans="1:5" ht="13.5" customHeight="1">
      <c r="A88" s="167" t="s">
        <v>499</v>
      </c>
      <c r="B88" s="175" t="s">
        <v>454</v>
      </c>
      <c r="C88" s="43" t="s">
        <v>363</v>
      </c>
      <c r="D88" s="46">
        <v>5</v>
      </c>
      <c r="E88" s="44" t="s">
        <v>115</v>
      </c>
    </row>
    <row r="89" spans="1:5" ht="13.5" customHeight="1">
      <c r="A89" s="167" t="s">
        <v>500</v>
      </c>
      <c r="B89" s="175" t="s">
        <v>934</v>
      </c>
      <c r="C89" s="43" t="s">
        <v>360</v>
      </c>
      <c r="D89" s="46">
        <v>2.5</v>
      </c>
      <c r="E89" s="44" t="s">
        <v>115</v>
      </c>
    </row>
    <row r="90" spans="1:5" ht="13.5" customHeight="1">
      <c r="A90" s="167" t="s">
        <v>263</v>
      </c>
      <c r="B90" s="175" t="s">
        <v>50</v>
      </c>
      <c r="C90" s="43" t="s">
        <v>360</v>
      </c>
      <c r="D90" s="46">
        <v>2.5</v>
      </c>
      <c r="E90" s="44" t="s">
        <v>115</v>
      </c>
    </row>
    <row r="91" spans="1:5" ht="13.5" customHeight="1">
      <c r="A91" s="167" t="s">
        <v>391</v>
      </c>
      <c r="B91" s="175" t="s">
        <v>456</v>
      </c>
      <c r="C91" s="43" t="s">
        <v>369</v>
      </c>
      <c r="D91" s="46">
        <v>1.4722431864335457</v>
      </c>
      <c r="E91" s="44" t="s">
        <v>115</v>
      </c>
    </row>
    <row r="92" spans="1:5" ht="13.5" customHeight="1">
      <c r="A92" s="167" t="s">
        <v>338</v>
      </c>
      <c r="B92" s="175" t="s">
        <v>88</v>
      </c>
      <c r="C92" s="43" t="s">
        <v>359</v>
      </c>
      <c r="D92" s="46">
        <v>5</v>
      </c>
      <c r="E92" s="44" t="s">
        <v>115</v>
      </c>
    </row>
    <row r="93" spans="1:5" ht="13.5" customHeight="1">
      <c r="A93" s="167" t="s">
        <v>295</v>
      </c>
      <c r="B93" s="175" t="s">
        <v>159</v>
      </c>
      <c r="C93" s="43" t="s">
        <v>362</v>
      </c>
      <c r="D93" s="46">
        <v>5</v>
      </c>
      <c r="E93" s="44" t="s">
        <v>115</v>
      </c>
    </row>
    <row r="94" spans="1:5" ht="13.5" customHeight="1">
      <c r="A94" s="167" t="s">
        <v>332</v>
      </c>
      <c r="B94" s="175" t="s">
        <v>457</v>
      </c>
      <c r="C94" s="43" t="s">
        <v>369</v>
      </c>
      <c r="D94" s="46">
        <v>1.7677669529663689</v>
      </c>
      <c r="E94" s="44" t="s">
        <v>115</v>
      </c>
    </row>
    <row r="95" spans="1:5" ht="13.5" customHeight="1">
      <c r="A95" s="167" t="s">
        <v>327</v>
      </c>
      <c r="B95" s="175" t="s">
        <v>54</v>
      </c>
      <c r="C95" s="43" t="s">
        <v>368</v>
      </c>
      <c r="D95" s="46">
        <v>2.5</v>
      </c>
      <c r="E95" s="44" t="s">
        <v>115</v>
      </c>
    </row>
    <row r="96" spans="1:5" ht="13.5" customHeight="1">
      <c r="A96" s="167" t="s">
        <v>501</v>
      </c>
      <c r="B96" s="175" t="s">
        <v>458</v>
      </c>
      <c r="C96" s="43" t="s">
        <v>362</v>
      </c>
      <c r="D96" s="46">
        <v>5</v>
      </c>
      <c r="E96" s="44" t="s">
        <v>115</v>
      </c>
    </row>
    <row r="97" spans="1:5" ht="13.5" customHeight="1">
      <c r="A97" s="167" t="s">
        <v>342</v>
      </c>
      <c r="B97" s="175" t="s">
        <v>101</v>
      </c>
      <c r="C97" s="43" t="s">
        <v>362</v>
      </c>
      <c r="D97" s="46">
        <v>2.5</v>
      </c>
      <c r="E97" s="44" t="s">
        <v>115</v>
      </c>
    </row>
    <row r="98" spans="1:5" ht="13.5" customHeight="1">
      <c r="A98" s="167" t="s">
        <v>271</v>
      </c>
      <c r="B98" s="175" t="s">
        <v>856</v>
      </c>
      <c r="C98" s="43" t="s">
        <v>360</v>
      </c>
      <c r="D98" s="46">
        <v>1.6666666666666667</v>
      </c>
      <c r="E98" s="44" t="s">
        <v>115</v>
      </c>
    </row>
    <row r="99" spans="1:5" ht="13.5" customHeight="1">
      <c r="A99" s="167" t="s">
        <v>263</v>
      </c>
      <c r="B99" s="175" t="s">
        <v>50</v>
      </c>
      <c r="C99" s="43" t="s">
        <v>360</v>
      </c>
      <c r="D99" s="46">
        <v>1.6666666666666667</v>
      </c>
      <c r="E99" s="44" t="s">
        <v>115</v>
      </c>
    </row>
    <row r="100" spans="1:5" ht="13.5" customHeight="1">
      <c r="A100" s="167" t="s">
        <v>315</v>
      </c>
      <c r="B100" s="175" t="s">
        <v>840</v>
      </c>
      <c r="C100" s="43" t="s">
        <v>364</v>
      </c>
      <c r="D100" s="46">
        <v>1.6666666666666667</v>
      </c>
      <c r="E100" s="44" t="s">
        <v>115</v>
      </c>
    </row>
    <row r="101" spans="1:5" ht="13.5" customHeight="1">
      <c r="A101" s="167" t="s">
        <v>325</v>
      </c>
      <c r="B101" s="175" t="s">
        <v>852</v>
      </c>
      <c r="C101" s="43" t="s">
        <v>368</v>
      </c>
      <c r="D101" s="46">
        <v>1.1737972567696688</v>
      </c>
      <c r="E101" s="44" t="s">
        <v>115</v>
      </c>
    </row>
    <row r="102" spans="1:5" ht="13.5" customHeight="1">
      <c r="A102" s="167" t="s">
        <v>326</v>
      </c>
      <c r="B102" s="175" t="s">
        <v>851</v>
      </c>
      <c r="C102" s="43" t="s">
        <v>368</v>
      </c>
      <c r="D102" s="46">
        <v>2.3475945135393377</v>
      </c>
      <c r="E102" s="44" t="s">
        <v>115</v>
      </c>
    </row>
    <row r="103" spans="1:5" ht="13.5" customHeight="1">
      <c r="A103" s="167" t="s">
        <v>425</v>
      </c>
      <c r="B103" s="175" t="s">
        <v>886</v>
      </c>
      <c r="C103" s="43" t="s">
        <v>368</v>
      </c>
      <c r="D103" s="46">
        <v>2.3475945135393377</v>
      </c>
      <c r="E103" s="44" t="s">
        <v>115</v>
      </c>
    </row>
    <row r="104" spans="1:5" ht="13.5" customHeight="1">
      <c r="A104" s="167" t="s">
        <v>502</v>
      </c>
      <c r="B104" s="175" t="s">
        <v>460</v>
      </c>
      <c r="C104" s="43" t="s">
        <v>359</v>
      </c>
      <c r="D104" s="46">
        <v>5</v>
      </c>
      <c r="E104" s="44" t="s">
        <v>115</v>
      </c>
    </row>
    <row r="105" spans="1:5" ht="13.5" customHeight="1">
      <c r="A105" s="167" t="s">
        <v>376</v>
      </c>
      <c r="B105" s="175" t="s">
        <v>377</v>
      </c>
      <c r="C105" s="43" t="s">
        <v>366</v>
      </c>
      <c r="D105" s="46">
        <v>5</v>
      </c>
      <c r="E105" s="44" t="s">
        <v>115</v>
      </c>
    </row>
    <row r="106" spans="1:5" ht="13.5" customHeight="1">
      <c r="A106" s="167" t="s">
        <v>373</v>
      </c>
      <c r="B106" s="175" t="s">
        <v>461</v>
      </c>
      <c r="C106" s="43" t="s">
        <v>359</v>
      </c>
      <c r="D106" s="46">
        <v>5</v>
      </c>
      <c r="E106" s="44" t="s">
        <v>115</v>
      </c>
    </row>
    <row r="107" spans="1:5" ht="13.5" customHeight="1">
      <c r="A107" s="167" t="s">
        <v>301</v>
      </c>
      <c r="B107" s="175" t="s">
        <v>462</v>
      </c>
      <c r="C107" s="43" t="s">
        <v>362</v>
      </c>
      <c r="D107" s="46">
        <v>3.5355339059327378</v>
      </c>
      <c r="E107" s="44" t="s">
        <v>115</v>
      </c>
    </row>
    <row r="108" spans="1:5" ht="13.5" customHeight="1">
      <c r="A108" s="167" t="s">
        <v>339</v>
      </c>
      <c r="B108" s="175" t="s">
        <v>868</v>
      </c>
      <c r="C108" s="43" t="s">
        <v>369</v>
      </c>
      <c r="D108" s="46">
        <v>2.5</v>
      </c>
      <c r="E108" s="44" t="s">
        <v>115</v>
      </c>
    </row>
    <row r="109" spans="1:5" ht="13.5" customHeight="1">
      <c r="A109" s="167" t="s">
        <v>340</v>
      </c>
      <c r="B109" s="175" t="s">
        <v>873</v>
      </c>
      <c r="C109" s="43" t="s">
        <v>369</v>
      </c>
      <c r="D109" s="46">
        <v>2.5</v>
      </c>
      <c r="E109" s="44" t="s">
        <v>115</v>
      </c>
    </row>
    <row r="110" spans="1:5" ht="13.5" customHeight="1" thickBot="1">
      <c r="A110" s="168" t="s">
        <v>269</v>
      </c>
      <c r="B110" s="176" t="s">
        <v>16</v>
      </c>
      <c r="C110" s="73" t="s">
        <v>367</v>
      </c>
      <c r="D110" s="118">
        <v>2.5</v>
      </c>
      <c r="E110" s="74" t="s">
        <v>115</v>
      </c>
    </row>
    <row r="111" spans="1:5" ht="13.5" customHeight="1" thickBot="1">
      <c r="A111" s="168" t="s">
        <v>331</v>
      </c>
      <c r="B111" s="176" t="s">
        <v>105</v>
      </c>
      <c r="C111" s="73" t="s">
        <v>367</v>
      </c>
      <c r="D111" s="118">
        <v>2.5</v>
      </c>
      <c r="E111" s="74" t="s">
        <v>115</v>
      </c>
    </row>
    <row r="112" spans="1:5" ht="13.5" customHeight="1" thickBot="1">
      <c r="A112" s="168" t="s">
        <v>353</v>
      </c>
      <c r="B112" s="176" t="s">
        <v>178</v>
      </c>
      <c r="C112" s="73" t="s">
        <v>366</v>
      </c>
      <c r="D112" s="118">
        <v>2.5</v>
      </c>
      <c r="E112" s="74" t="s">
        <v>115</v>
      </c>
    </row>
    <row r="113" spans="1:6" ht="13.5" customHeight="1">
      <c r="A113" s="166" t="s">
        <v>274</v>
      </c>
      <c r="B113" s="174" t="s">
        <v>41</v>
      </c>
      <c r="C113" s="30" t="s">
        <v>361</v>
      </c>
      <c r="D113" s="14">
        <v>2.6516504294495533</v>
      </c>
      <c r="E113" s="3" t="s">
        <v>115</v>
      </c>
      <c r="F113" s="152"/>
    </row>
    <row r="114" spans="1:6" ht="13.5" customHeight="1">
      <c r="A114" s="166" t="s">
        <v>275</v>
      </c>
      <c r="B114" s="174" t="s">
        <v>160</v>
      </c>
      <c r="C114" s="30" t="s">
        <v>361</v>
      </c>
      <c r="D114" s="14">
        <v>2.6516504294495533</v>
      </c>
      <c r="E114" s="3" t="s">
        <v>115</v>
      </c>
      <c r="F114" s="152"/>
    </row>
    <row r="115" spans="1:6" ht="13.5" customHeight="1">
      <c r="A115" s="165" t="s">
        <v>274</v>
      </c>
      <c r="B115" s="173" t="s">
        <v>41</v>
      </c>
      <c r="C115" s="2" t="s">
        <v>361</v>
      </c>
      <c r="D115" s="14">
        <v>1.7677669529663689</v>
      </c>
      <c r="E115" s="3" t="s">
        <v>115</v>
      </c>
      <c r="F115" s="152"/>
    </row>
    <row r="116" spans="1:6" ht="13.5" customHeight="1">
      <c r="A116" s="165" t="s">
        <v>274</v>
      </c>
      <c r="B116" s="173" t="s">
        <v>41</v>
      </c>
      <c r="C116" s="2" t="s">
        <v>361</v>
      </c>
      <c r="D116" s="14">
        <v>1.7677669529663689</v>
      </c>
      <c r="E116" s="3" t="s">
        <v>115</v>
      </c>
      <c r="F116" s="152"/>
    </row>
    <row r="117" spans="1:6" ht="13.5" customHeight="1" thickBot="1">
      <c r="A117" s="167" t="s">
        <v>376</v>
      </c>
      <c r="B117" s="175" t="s">
        <v>377</v>
      </c>
      <c r="C117" s="43" t="s">
        <v>366</v>
      </c>
      <c r="D117" s="46">
        <v>5</v>
      </c>
      <c r="E117" s="46" t="s">
        <v>115</v>
      </c>
      <c r="F117" s="152"/>
    </row>
    <row r="118" spans="1:6" ht="13.5" customHeight="1" thickBot="1">
      <c r="A118" s="169" t="s">
        <v>269</v>
      </c>
      <c r="B118" s="135" t="s">
        <v>16</v>
      </c>
      <c r="C118" s="81" t="s">
        <v>367</v>
      </c>
      <c r="D118" s="178">
        <v>5</v>
      </c>
      <c r="E118" s="179" t="s">
        <v>115</v>
      </c>
      <c r="F118" s="152"/>
    </row>
    <row r="119" spans="1:6" ht="13.5" customHeight="1" thickBot="1">
      <c r="A119" s="170" t="s">
        <v>293</v>
      </c>
      <c r="B119" s="135" t="s">
        <v>79</v>
      </c>
      <c r="C119" s="84" t="s">
        <v>361</v>
      </c>
      <c r="D119" s="180">
        <v>3.5355339059327378</v>
      </c>
      <c r="E119" s="179" t="s">
        <v>115</v>
      </c>
      <c r="F119" s="152"/>
    </row>
    <row r="120" spans="1:6" ht="13.5" customHeight="1" thickBot="1">
      <c r="A120" s="170" t="s">
        <v>351</v>
      </c>
      <c r="B120" s="135" t="s">
        <v>849</v>
      </c>
      <c r="C120" s="84" t="s">
        <v>361</v>
      </c>
      <c r="D120" s="180">
        <v>2.5</v>
      </c>
      <c r="E120" s="179" t="s">
        <v>115</v>
      </c>
      <c r="F120" s="152"/>
    </row>
    <row r="121" spans="1:6" ht="13.5" customHeight="1" thickBot="1">
      <c r="A121" s="170" t="s">
        <v>293</v>
      </c>
      <c r="B121" s="135" t="s">
        <v>79</v>
      </c>
      <c r="C121" s="84" t="s">
        <v>361</v>
      </c>
      <c r="D121" s="180">
        <v>2.5</v>
      </c>
      <c r="E121" s="179" t="s">
        <v>115</v>
      </c>
      <c r="F121" s="152"/>
    </row>
    <row r="122" spans="1:6" ht="13.5" customHeight="1" thickBot="1">
      <c r="A122" s="170" t="s">
        <v>279</v>
      </c>
      <c r="B122" s="135" t="s">
        <v>120</v>
      </c>
      <c r="C122" s="84" t="s">
        <v>363</v>
      </c>
      <c r="D122" s="180">
        <v>2.5</v>
      </c>
      <c r="E122" s="179" t="s">
        <v>115</v>
      </c>
      <c r="F122" s="152"/>
    </row>
    <row r="123" spans="1:6" ht="13.5" customHeight="1" thickBot="1">
      <c r="A123" s="170" t="s">
        <v>280</v>
      </c>
      <c r="B123" s="135" t="s">
        <v>870</v>
      </c>
      <c r="C123" s="84" t="s">
        <v>363</v>
      </c>
      <c r="D123" s="180">
        <v>2.5</v>
      </c>
      <c r="E123" s="179" t="s">
        <v>115</v>
      </c>
      <c r="F123" s="152"/>
    </row>
    <row r="124" spans="1:6" ht="13.5" customHeight="1" thickBot="1">
      <c r="A124" s="170" t="s">
        <v>279</v>
      </c>
      <c r="B124" s="135" t="s">
        <v>120</v>
      </c>
      <c r="C124" s="84" t="s">
        <v>363</v>
      </c>
      <c r="D124" s="180">
        <v>2.5</v>
      </c>
      <c r="E124" s="179" t="s">
        <v>115</v>
      </c>
      <c r="F124" s="152"/>
    </row>
    <row r="125" spans="1:6" ht="13.5" customHeight="1" thickBot="1">
      <c r="A125" s="170" t="s">
        <v>280</v>
      </c>
      <c r="B125" s="135" t="s">
        <v>870</v>
      </c>
      <c r="C125" s="84" t="s">
        <v>363</v>
      </c>
      <c r="D125" s="180">
        <v>2.5</v>
      </c>
      <c r="E125" s="179" t="s">
        <v>115</v>
      </c>
      <c r="F125" s="152"/>
    </row>
    <row r="126" spans="1:6" ht="13.5" customHeight="1" thickBot="1">
      <c r="A126" s="170" t="s">
        <v>279</v>
      </c>
      <c r="B126" s="135" t="s">
        <v>120</v>
      </c>
      <c r="C126" s="84" t="s">
        <v>363</v>
      </c>
      <c r="D126" s="180">
        <v>3.5355339059327378</v>
      </c>
      <c r="E126" s="179" t="s">
        <v>115</v>
      </c>
      <c r="F126" s="152"/>
    </row>
    <row r="127" spans="1:6" ht="13.5" customHeight="1" thickBot="1">
      <c r="A127" s="170" t="s">
        <v>647</v>
      </c>
      <c r="B127" s="135" t="s">
        <v>513</v>
      </c>
      <c r="C127" s="84" t="s">
        <v>361</v>
      </c>
      <c r="D127" s="180">
        <v>2.5</v>
      </c>
      <c r="E127" s="179" t="s">
        <v>115</v>
      </c>
      <c r="F127" s="152"/>
    </row>
    <row r="128" spans="1:6" ht="13.5" customHeight="1" thickBot="1">
      <c r="A128" s="170" t="s">
        <v>293</v>
      </c>
      <c r="B128" s="135" t="s">
        <v>79</v>
      </c>
      <c r="C128" s="84" t="s">
        <v>361</v>
      </c>
      <c r="D128" s="180">
        <v>2.5</v>
      </c>
      <c r="E128" s="179" t="s">
        <v>115</v>
      </c>
      <c r="F128" s="152"/>
    </row>
    <row r="129" spans="1:6" ht="13.5" customHeight="1" thickBot="1">
      <c r="A129" s="170" t="s">
        <v>267</v>
      </c>
      <c r="B129" s="135" t="s">
        <v>843</v>
      </c>
      <c r="C129" s="84" t="s">
        <v>364</v>
      </c>
      <c r="D129" s="180">
        <v>2.5</v>
      </c>
      <c r="E129" s="179" t="s">
        <v>115</v>
      </c>
      <c r="F129" s="152"/>
    </row>
    <row r="130" spans="1:6" ht="13.5" customHeight="1" thickBot="1">
      <c r="A130" s="170" t="s">
        <v>288</v>
      </c>
      <c r="B130" s="135" t="s">
        <v>112</v>
      </c>
      <c r="C130" s="84" t="s">
        <v>364</v>
      </c>
      <c r="D130" s="180">
        <v>2.5</v>
      </c>
      <c r="E130" s="179" t="s">
        <v>115</v>
      </c>
      <c r="F130" s="152"/>
    </row>
    <row r="131" spans="1:6" ht="13.5" customHeight="1" thickBot="1">
      <c r="A131" s="170" t="s">
        <v>329</v>
      </c>
      <c r="B131" s="135" t="s">
        <v>850</v>
      </c>
      <c r="C131" s="84" t="s">
        <v>364</v>
      </c>
      <c r="D131" s="180">
        <v>1.7677669529663689</v>
      </c>
      <c r="E131" s="179" t="s">
        <v>115</v>
      </c>
      <c r="F131" s="152"/>
    </row>
    <row r="132" spans="1:6" ht="13.5" customHeight="1" thickBot="1">
      <c r="A132" s="170" t="s">
        <v>315</v>
      </c>
      <c r="B132" s="135" t="s">
        <v>840</v>
      </c>
      <c r="C132" s="84" t="s">
        <v>364</v>
      </c>
      <c r="D132" s="180">
        <v>1.7677669529663689</v>
      </c>
      <c r="E132" s="179" t="s">
        <v>115</v>
      </c>
      <c r="F132" s="152"/>
    </row>
    <row r="133" spans="1:6" ht="13.5" customHeight="1" thickBot="1">
      <c r="A133" s="170" t="s">
        <v>290</v>
      </c>
      <c r="B133" s="135" t="s">
        <v>841</v>
      </c>
      <c r="C133" s="84" t="s">
        <v>360</v>
      </c>
      <c r="D133" s="180">
        <v>2.6516504294495533</v>
      </c>
      <c r="E133" s="179" t="s">
        <v>115</v>
      </c>
      <c r="F133" s="152"/>
    </row>
    <row r="134" spans="1:6" ht="13.5" customHeight="1" thickBot="1">
      <c r="A134" s="170" t="s">
        <v>291</v>
      </c>
      <c r="B134" s="135" t="s">
        <v>842</v>
      </c>
      <c r="C134" s="84" t="s">
        <v>360</v>
      </c>
      <c r="D134" s="180">
        <v>2.6516504294495533</v>
      </c>
      <c r="E134" s="179" t="s">
        <v>115</v>
      </c>
      <c r="F134" s="152"/>
    </row>
    <row r="135" spans="1:6" ht="13.5" customHeight="1" thickBot="1">
      <c r="A135" s="170" t="s">
        <v>292</v>
      </c>
      <c r="B135" s="135" t="s">
        <v>451</v>
      </c>
      <c r="C135" s="84" t="s">
        <v>362</v>
      </c>
      <c r="D135" s="180">
        <v>2.3688077169749344</v>
      </c>
      <c r="E135" s="179" t="s">
        <v>115</v>
      </c>
      <c r="F135" s="152"/>
    </row>
    <row r="136" spans="1:6" ht="13.5" customHeight="1" thickBot="1">
      <c r="A136" s="170" t="s">
        <v>293</v>
      </c>
      <c r="B136" s="135" t="s">
        <v>79</v>
      </c>
      <c r="C136" s="84" t="s">
        <v>361</v>
      </c>
      <c r="D136" s="180">
        <v>2.3688077169749344</v>
      </c>
      <c r="E136" s="179" t="s">
        <v>115</v>
      </c>
      <c r="F136" s="152"/>
    </row>
    <row r="137" spans="1:6" ht="13.5" customHeight="1" thickBot="1">
      <c r="A137" s="170" t="s">
        <v>647</v>
      </c>
      <c r="B137" s="135" t="s">
        <v>513</v>
      </c>
      <c r="C137" s="84" t="s">
        <v>361</v>
      </c>
      <c r="D137" s="180">
        <v>2.5</v>
      </c>
      <c r="E137" s="179" t="s">
        <v>115</v>
      </c>
      <c r="F137" s="152"/>
    </row>
    <row r="138" spans="1:6" ht="13.5" customHeight="1" thickBot="1">
      <c r="A138" s="170" t="s">
        <v>293</v>
      </c>
      <c r="B138" s="135" t="s">
        <v>79</v>
      </c>
      <c r="C138" s="84" t="s">
        <v>361</v>
      </c>
      <c r="D138" s="180">
        <v>2.5</v>
      </c>
      <c r="E138" s="179" t="s">
        <v>115</v>
      </c>
      <c r="F138" s="152"/>
    </row>
    <row r="139" spans="1:6" ht="13.5" customHeight="1" thickBot="1">
      <c r="A139" s="170" t="s">
        <v>269</v>
      </c>
      <c r="B139" s="135" t="s">
        <v>16</v>
      </c>
      <c r="C139" s="84" t="s">
        <v>367</v>
      </c>
      <c r="D139" s="180">
        <v>2.5</v>
      </c>
      <c r="E139" s="179" t="s">
        <v>115</v>
      </c>
      <c r="F139" s="152"/>
    </row>
    <row r="140" spans="1:6" ht="13.5" customHeight="1" thickBot="1">
      <c r="A140" s="170" t="s">
        <v>268</v>
      </c>
      <c r="B140" s="135" t="s">
        <v>17</v>
      </c>
      <c r="C140" s="84" t="s">
        <v>364</v>
      </c>
      <c r="D140" s="180">
        <v>2.5</v>
      </c>
      <c r="E140" s="179" t="s">
        <v>115</v>
      </c>
      <c r="F140" s="152"/>
    </row>
    <row r="141" spans="1:6" ht="13.5" customHeight="1" thickBot="1">
      <c r="A141" s="170" t="s">
        <v>266</v>
      </c>
      <c r="B141" s="135" t="s">
        <v>402</v>
      </c>
      <c r="C141" s="84" t="s">
        <v>364</v>
      </c>
      <c r="D141" s="180">
        <v>1.6666666666666667</v>
      </c>
      <c r="E141" s="179" t="s">
        <v>115</v>
      </c>
      <c r="F141" s="152"/>
    </row>
    <row r="142" spans="1:6" ht="13.5" customHeight="1" thickBot="1">
      <c r="A142" s="170" t="s">
        <v>315</v>
      </c>
      <c r="B142" s="135" t="s">
        <v>840</v>
      </c>
      <c r="C142" s="84" t="s">
        <v>364</v>
      </c>
      <c r="D142" s="180">
        <v>1.6666666666666667</v>
      </c>
      <c r="E142" s="179" t="s">
        <v>115</v>
      </c>
      <c r="F142" s="152"/>
    </row>
    <row r="143" spans="1:6" ht="13.5" customHeight="1" thickBot="1">
      <c r="A143" s="170" t="s">
        <v>352</v>
      </c>
      <c r="B143" s="135" t="s">
        <v>858</v>
      </c>
      <c r="C143" s="84" t="s">
        <v>364</v>
      </c>
      <c r="D143" s="180">
        <v>1.6666666666666667</v>
      </c>
      <c r="E143" s="179" t="s">
        <v>115</v>
      </c>
      <c r="F143" s="152"/>
    </row>
    <row r="144" spans="1:6" ht="13.5" customHeight="1" thickBot="1">
      <c r="A144" s="170" t="s">
        <v>288</v>
      </c>
      <c r="B144" s="135" t="s">
        <v>112</v>
      </c>
      <c r="C144" s="84" t="s">
        <v>364</v>
      </c>
      <c r="D144" s="180">
        <v>2.6516504294495533</v>
      </c>
      <c r="E144" s="179" t="s">
        <v>115</v>
      </c>
      <c r="F144" s="152"/>
    </row>
    <row r="145" spans="1:6" ht="13.5" customHeight="1" thickBot="1">
      <c r="A145" s="170" t="s">
        <v>321</v>
      </c>
      <c r="B145" s="135" t="s">
        <v>860</v>
      </c>
      <c r="C145" s="84" t="s">
        <v>364</v>
      </c>
      <c r="D145" s="180">
        <v>2.6516504294495533</v>
      </c>
      <c r="E145" s="179" t="s">
        <v>115</v>
      </c>
      <c r="F145" s="152"/>
    </row>
    <row r="146" spans="1:6" ht="13.5" customHeight="1" thickBot="1">
      <c r="A146" s="170" t="s">
        <v>307</v>
      </c>
      <c r="B146" s="135" t="s">
        <v>152</v>
      </c>
      <c r="C146" s="84" t="s">
        <v>364</v>
      </c>
      <c r="D146" s="180">
        <v>3.5355339059327378</v>
      </c>
      <c r="E146" s="179" t="s">
        <v>115</v>
      </c>
      <c r="F146" s="152"/>
    </row>
    <row r="147" spans="1:6" ht="13.5" customHeight="1" thickBot="1">
      <c r="A147" s="170" t="s">
        <v>350</v>
      </c>
      <c r="B147" s="135" t="s">
        <v>838</v>
      </c>
      <c r="C147" s="84" t="s">
        <v>361</v>
      </c>
      <c r="D147" s="180">
        <v>2.1650635094610964</v>
      </c>
      <c r="E147" s="179" t="s">
        <v>115</v>
      </c>
      <c r="F147" s="152"/>
    </row>
    <row r="148" spans="1:6" ht="13.5" customHeight="1" thickBot="1">
      <c r="A148" s="170" t="s">
        <v>293</v>
      </c>
      <c r="B148" s="135" t="s">
        <v>79</v>
      </c>
      <c r="C148" s="84" t="s">
        <v>361</v>
      </c>
      <c r="D148" s="180">
        <v>2.1650635094610964</v>
      </c>
      <c r="E148" s="179" t="s">
        <v>115</v>
      </c>
      <c r="F148" s="152"/>
    </row>
    <row r="149" spans="1:6" ht="13.5" customHeight="1" thickBot="1">
      <c r="A149" s="170" t="s">
        <v>272</v>
      </c>
      <c r="B149" s="135" t="s">
        <v>401</v>
      </c>
      <c r="C149" s="84" t="s">
        <v>364</v>
      </c>
      <c r="D149" s="180">
        <v>5</v>
      </c>
      <c r="E149" s="179" t="s">
        <v>115</v>
      </c>
      <c r="F149" s="152"/>
    </row>
    <row r="150" spans="1:6" ht="13.5" customHeight="1" thickBot="1">
      <c r="A150" s="170" t="s">
        <v>266</v>
      </c>
      <c r="B150" s="135" t="s">
        <v>402</v>
      </c>
      <c r="C150" s="84" t="s">
        <v>364</v>
      </c>
      <c r="D150" s="180">
        <v>5</v>
      </c>
      <c r="E150" s="179" t="s">
        <v>115</v>
      </c>
      <c r="F150" s="152"/>
    </row>
    <row r="151" spans="1:6" ht="13.5" customHeight="1" thickBot="1">
      <c r="A151" s="170" t="s">
        <v>295</v>
      </c>
      <c r="B151" s="135" t="s">
        <v>159</v>
      </c>
      <c r="C151" s="84" t="s">
        <v>362</v>
      </c>
      <c r="D151" s="180">
        <v>5</v>
      </c>
      <c r="E151" s="179" t="s">
        <v>115</v>
      </c>
      <c r="F151" s="152"/>
    </row>
    <row r="152" spans="1:6" ht="13.5" customHeight="1" thickBot="1">
      <c r="A152" s="170" t="s">
        <v>293</v>
      </c>
      <c r="B152" s="135" t="s">
        <v>79</v>
      </c>
      <c r="C152" s="84" t="s">
        <v>361</v>
      </c>
      <c r="D152" s="180">
        <v>3.5355339059327378</v>
      </c>
      <c r="E152" s="179" t="s">
        <v>115</v>
      </c>
      <c r="F152" s="152"/>
    </row>
    <row r="153" spans="1:6" ht="13.5" customHeight="1" thickBot="1">
      <c r="A153" s="170" t="s">
        <v>313</v>
      </c>
      <c r="B153" s="135" t="s">
        <v>876</v>
      </c>
      <c r="C153" s="84" t="s">
        <v>361</v>
      </c>
      <c r="D153" s="180">
        <v>2.5</v>
      </c>
      <c r="E153" s="179" t="s">
        <v>115</v>
      </c>
      <c r="F153" s="152"/>
    </row>
    <row r="154" spans="1:6" ht="13.5" customHeight="1" thickBot="1">
      <c r="A154" s="170" t="s">
        <v>293</v>
      </c>
      <c r="B154" s="135" t="s">
        <v>79</v>
      </c>
      <c r="C154" s="84" t="s">
        <v>361</v>
      </c>
      <c r="D154" s="180">
        <v>2.5</v>
      </c>
      <c r="E154" s="179" t="s">
        <v>115</v>
      </c>
      <c r="F154" s="152"/>
    </row>
    <row r="155" spans="1:6" ht="13.5" customHeight="1" thickBot="1">
      <c r="A155" s="170" t="s">
        <v>647</v>
      </c>
      <c r="B155" s="135" t="s">
        <v>513</v>
      </c>
      <c r="C155" s="84" t="s">
        <v>361</v>
      </c>
      <c r="D155" s="180">
        <v>5</v>
      </c>
      <c r="E155" s="179" t="s">
        <v>115</v>
      </c>
      <c r="F155" s="152"/>
    </row>
    <row r="156" spans="1:6" ht="13.5" customHeight="1" thickBot="1">
      <c r="A156" s="170" t="s">
        <v>328</v>
      </c>
      <c r="B156" s="135" t="s">
        <v>56</v>
      </c>
      <c r="C156" s="84" t="s">
        <v>361</v>
      </c>
      <c r="D156" s="180">
        <v>5</v>
      </c>
      <c r="E156" s="179" t="s">
        <v>115</v>
      </c>
      <c r="F156" s="152"/>
    </row>
    <row r="157" spans="1:6" ht="13.5" customHeight="1" thickBot="1">
      <c r="A157" s="170" t="s">
        <v>356</v>
      </c>
      <c r="B157" s="135" t="s">
        <v>866</v>
      </c>
      <c r="C157" s="84" t="s">
        <v>361</v>
      </c>
      <c r="D157" s="180">
        <v>2.6516504294495533</v>
      </c>
      <c r="E157" s="179" t="s">
        <v>115</v>
      </c>
      <c r="F157" s="152"/>
    </row>
    <row r="158" spans="1:6" ht="13.5" customHeight="1" thickBot="1">
      <c r="A158" s="170" t="s">
        <v>293</v>
      </c>
      <c r="B158" s="135" t="s">
        <v>79</v>
      </c>
      <c r="C158" s="84" t="s">
        <v>361</v>
      </c>
      <c r="D158" s="180">
        <v>2.6516504294495533</v>
      </c>
      <c r="E158" s="179" t="s">
        <v>115</v>
      </c>
      <c r="F158" s="152"/>
    </row>
    <row r="159" spans="1:6" ht="13.5" customHeight="1" thickBot="1">
      <c r="A159" s="170" t="s">
        <v>288</v>
      </c>
      <c r="B159" s="135" t="s">
        <v>112</v>
      </c>
      <c r="C159" s="84" t="s">
        <v>364</v>
      </c>
      <c r="D159" s="180">
        <v>2.5</v>
      </c>
      <c r="E159" s="179" t="s">
        <v>115</v>
      </c>
      <c r="F159" s="152"/>
    </row>
    <row r="160" spans="1:6" ht="13.5" customHeight="1">
      <c r="A160" s="171" t="s">
        <v>295</v>
      </c>
      <c r="B160" s="127" t="s">
        <v>159</v>
      </c>
      <c r="C160" s="107" t="s">
        <v>362</v>
      </c>
      <c r="D160" s="181">
        <v>5</v>
      </c>
      <c r="E160" s="182" t="s">
        <v>115</v>
      </c>
      <c r="F160" s="152"/>
    </row>
    <row r="161" spans="1:6" ht="13.5" customHeight="1">
      <c r="A161" s="171" t="s">
        <v>391</v>
      </c>
      <c r="B161" s="127" t="s">
        <v>456</v>
      </c>
      <c r="C161" s="107" t="s">
        <v>369</v>
      </c>
      <c r="D161" s="181">
        <v>1.4722431864335457</v>
      </c>
      <c r="E161" s="182" t="s">
        <v>115</v>
      </c>
      <c r="F161" s="152"/>
    </row>
    <row r="162" spans="1:6" ht="13.5" customHeight="1">
      <c r="A162" s="171" t="s">
        <v>340</v>
      </c>
      <c r="B162" s="127" t="s">
        <v>873</v>
      </c>
      <c r="C162" s="107" t="s">
        <v>369</v>
      </c>
      <c r="D162" s="181">
        <v>1.7677669529663689</v>
      </c>
      <c r="E162" s="182" t="s">
        <v>115</v>
      </c>
      <c r="F162" s="152"/>
    </row>
    <row r="163" spans="1:6" ht="13.5" customHeight="1">
      <c r="A163" s="171" t="s">
        <v>941</v>
      </c>
      <c r="B163" s="127" t="s">
        <v>943</v>
      </c>
      <c r="C163" s="107" t="s">
        <v>369</v>
      </c>
      <c r="D163" s="181">
        <v>2.3688077169749344</v>
      </c>
      <c r="E163" s="182" t="s">
        <v>115</v>
      </c>
      <c r="F163" s="152"/>
    </row>
    <row r="164" spans="1:6" ht="13.5" customHeight="1">
      <c r="A164" s="171" t="s">
        <v>310</v>
      </c>
      <c r="B164" s="127" t="s">
        <v>158</v>
      </c>
      <c r="C164" s="107" t="s">
        <v>369</v>
      </c>
      <c r="D164" s="181">
        <v>2.3688077169749344</v>
      </c>
      <c r="E164" s="182" t="s">
        <v>115</v>
      </c>
      <c r="F164" s="15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pane ySplit="1" topLeftCell="A2" activePane="bottomLeft" state="frozen"/>
      <selection pane="bottomLeft"/>
    </sheetView>
  </sheetViews>
  <sheetFormatPr defaultColWidth="21.28515625" defaultRowHeight="12.75" customHeight="1"/>
  <cols>
    <col min="1" max="1" width="21.28515625" style="192"/>
    <col min="2" max="2" width="22.28515625" style="192" customWidth="1"/>
    <col min="3" max="3" width="9.42578125" style="192" customWidth="1"/>
    <col min="4" max="4" width="14.7109375" style="193" customWidth="1"/>
    <col min="5" max="5" width="15.140625" style="192" customWidth="1"/>
    <col min="6" max="16384" width="21.28515625" style="189"/>
  </cols>
  <sheetData>
    <row r="1" spans="1:5" ht="12.75" customHeight="1">
      <c r="A1" s="7" t="s">
        <v>835</v>
      </c>
      <c r="B1" s="7" t="s">
        <v>261</v>
      </c>
      <c r="C1" s="7" t="s">
        <v>262</v>
      </c>
      <c r="D1" s="26" t="s">
        <v>276</v>
      </c>
      <c r="E1" s="7" t="s">
        <v>234</v>
      </c>
    </row>
    <row r="2" spans="1:5" ht="12.75" customHeight="1">
      <c r="A2" s="6" t="s">
        <v>320</v>
      </c>
      <c r="B2" s="6" t="s">
        <v>176</v>
      </c>
      <c r="C2" s="6" t="s">
        <v>372</v>
      </c>
      <c r="D2" s="22">
        <v>8.5499999999999989</v>
      </c>
      <c r="E2" s="190" t="s">
        <v>357</v>
      </c>
    </row>
    <row r="3" spans="1:5" ht="12.75" customHeight="1">
      <c r="A3" s="6" t="s">
        <v>353</v>
      </c>
      <c r="B3" s="6" t="s">
        <v>178</v>
      </c>
      <c r="C3" s="6" t="s">
        <v>366</v>
      </c>
      <c r="D3" s="22">
        <v>2.6999999999999997</v>
      </c>
      <c r="E3" s="190" t="s">
        <v>357</v>
      </c>
    </row>
    <row r="4" spans="1:5" ht="12.75" customHeight="1">
      <c r="A4" s="6" t="s">
        <v>279</v>
      </c>
      <c r="B4" s="6" t="s">
        <v>120</v>
      </c>
      <c r="C4" s="6" t="s">
        <v>363</v>
      </c>
      <c r="D4" s="22">
        <v>3.75</v>
      </c>
      <c r="E4" s="190" t="s">
        <v>357</v>
      </c>
    </row>
    <row r="5" spans="1:5" ht="12.75" customHeight="1">
      <c r="A5" s="6" t="s">
        <v>279</v>
      </c>
      <c r="B5" s="6" t="s">
        <v>120</v>
      </c>
      <c r="C5" s="6" t="s">
        <v>363</v>
      </c>
      <c r="D5" s="22">
        <v>5.3249999999999993</v>
      </c>
      <c r="E5" s="190" t="s">
        <v>357</v>
      </c>
    </row>
    <row r="6" spans="1:5" ht="12.75" customHeight="1">
      <c r="A6" s="6" t="s">
        <v>282</v>
      </c>
      <c r="B6" s="6" t="s">
        <v>534</v>
      </c>
      <c r="C6" s="6" t="s">
        <v>363</v>
      </c>
      <c r="D6" s="22">
        <v>5.3249999999999993</v>
      </c>
      <c r="E6" s="190" t="s">
        <v>357</v>
      </c>
    </row>
    <row r="7" spans="1:5" ht="12.75" customHeight="1">
      <c r="A7" s="6" t="s">
        <v>354</v>
      </c>
      <c r="B7" s="6" t="s">
        <v>853</v>
      </c>
      <c r="C7" s="6" t="s">
        <v>363</v>
      </c>
      <c r="D7" s="22">
        <v>3.2250000000000001</v>
      </c>
      <c r="E7" s="190" t="s">
        <v>357</v>
      </c>
    </row>
    <row r="8" spans="1:5" ht="12.75" customHeight="1">
      <c r="A8" s="6" t="s">
        <v>355</v>
      </c>
      <c r="B8" s="6" t="s">
        <v>877</v>
      </c>
      <c r="C8" s="6" t="s">
        <v>363</v>
      </c>
      <c r="D8" s="22">
        <v>3.2250000000000001</v>
      </c>
      <c r="E8" s="190" t="s">
        <v>357</v>
      </c>
    </row>
    <row r="9" spans="1:5" ht="12.75" customHeight="1">
      <c r="A9" s="6" t="s">
        <v>293</v>
      </c>
      <c r="B9" s="6" t="s">
        <v>79</v>
      </c>
      <c r="C9" s="6" t="s">
        <v>361</v>
      </c>
      <c r="D9" s="22">
        <v>3.75</v>
      </c>
      <c r="E9" s="190" t="s">
        <v>357</v>
      </c>
    </row>
    <row r="10" spans="1:5" ht="12.75" customHeight="1">
      <c r="A10" s="6" t="s">
        <v>356</v>
      </c>
      <c r="B10" s="6" t="s">
        <v>866</v>
      </c>
      <c r="C10" s="6" t="s">
        <v>361</v>
      </c>
      <c r="D10" s="22">
        <v>3.75</v>
      </c>
      <c r="E10" s="190" t="s">
        <v>357</v>
      </c>
    </row>
    <row r="11" spans="1:5" ht="12.75" customHeight="1">
      <c r="A11" s="6" t="s">
        <v>279</v>
      </c>
      <c r="B11" s="6" t="s">
        <v>120</v>
      </c>
      <c r="C11" s="6" t="s">
        <v>363</v>
      </c>
      <c r="D11" s="22">
        <v>3.2250000000000001</v>
      </c>
      <c r="E11" s="190" t="s">
        <v>357</v>
      </c>
    </row>
    <row r="12" spans="1:5" ht="12.75" customHeight="1" thickBot="1">
      <c r="A12" s="6" t="s">
        <v>282</v>
      </c>
      <c r="B12" s="191" t="s">
        <v>534</v>
      </c>
      <c r="C12" s="6" t="s">
        <v>363</v>
      </c>
      <c r="D12" s="22">
        <v>3.2250000000000001</v>
      </c>
      <c r="E12" s="190" t="s">
        <v>357</v>
      </c>
    </row>
    <row r="13" spans="1:5" ht="12.75" customHeight="1" thickBot="1">
      <c r="A13" s="194" t="s">
        <v>282</v>
      </c>
      <c r="B13" s="195" t="s">
        <v>534</v>
      </c>
      <c r="C13" s="196" t="s">
        <v>363</v>
      </c>
      <c r="D13" s="94">
        <v>1.05</v>
      </c>
      <c r="E13" s="82" t="s">
        <v>357</v>
      </c>
    </row>
    <row r="14" spans="1:5" ht="12.75" customHeight="1" thickBot="1">
      <c r="A14" s="194" t="s">
        <v>651</v>
      </c>
      <c r="B14" s="195" t="s">
        <v>149</v>
      </c>
      <c r="C14" s="196" t="s">
        <v>363</v>
      </c>
      <c r="D14" s="94">
        <v>1.05</v>
      </c>
      <c r="E14" s="82" t="s">
        <v>357</v>
      </c>
    </row>
    <row r="15" spans="1:5" ht="12.75" customHeight="1" thickBot="1">
      <c r="A15" s="194" t="s">
        <v>652</v>
      </c>
      <c r="B15" s="195" t="s">
        <v>121</v>
      </c>
      <c r="C15" s="196" t="s">
        <v>363</v>
      </c>
      <c r="D15" s="94">
        <v>1.05</v>
      </c>
      <c r="E15" s="82" t="s">
        <v>357</v>
      </c>
    </row>
    <row r="16" spans="1:5" ht="12.75" customHeight="1" thickBot="1">
      <c r="A16" s="194" t="s">
        <v>282</v>
      </c>
      <c r="B16" s="195" t="s">
        <v>534</v>
      </c>
      <c r="C16" s="196" t="s">
        <v>363</v>
      </c>
      <c r="D16" s="94">
        <v>4.8</v>
      </c>
      <c r="E16" s="82" t="s">
        <v>357</v>
      </c>
    </row>
    <row r="17" spans="1:5" ht="12.75" customHeight="1" thickBot="1">
      <c r="A17" s="194" t="s">
        <v>279</v>
      </c>
      <c r="B17" s="195" t="s">
        <v>120</v>
      </c>
      <c r="C17" s="196" t="s">
        <v>363</v>
      </c>
      <c r="D17" s="94">
        <v>4.2749999999999995</v>
      </c>
      <c r="E17" s="82" t="s">
        <v>357</v>
      </c>
    </row>
    <row r="18" spans="1:5" ht="12.75" customHeight="1" thickBot="1">
      <c r="A18" s="194" t="s">
        <v>653</v>
      </c>
      <c r="B18" s="195" t="s">
        <v>537</v>
      </c>
      <c r="C18" s="196" t="s">
        <v>360</v>
      </c>
      <c r="D18" s="94">
        <v>6.45</v>
      </c>
      <c r="E18" s="82" t="s">
        <v>357</v>
      </c>
    </row>
    <row r="19" spans="1:5" ht="12.75" customHeight="1" thickBot="1">
      <c r="A19" s="194" t="s">
        <v>279</v>
      </c>
      <c r="B19" s="195" t="s">
        <v>120</v>
      </c>
      <c r="C19" s="196" t="s">
        <v>363</v>
      </c>
      <c r="D19" s="94">
        <v>6.45</v>
      </c>
      <c r="E19" s="82" t="s">
        <v>357</v>
      </c>
    </row>
    <row r="20" spans="1:5" ht="12.75" customHeight="1" thickBot="1">
      <c r="A20" s="194" t="s">
        <v>305</v>
      </c>
      <c r="B20" s="195" t="s">
        <v>149</v>
      </c>
      <c r="C20" s="196" t="s">
        <v>363</v>
      </c>
      <c r="D20" s="94">
        <v>3.2250000000000001</v>
      </c>
      <c r="E20" s="82" t="s">
        <v>357</v>
      </c>
    </row>
    <row r="21" spans="1:5" ht="12.75" customHeight="1" thickBot="1">
      <c r="A21" s="194" t="s">
        <v>654</v>
      </c>
      <c r="B21" s="195" t="s">
        <v>539</v>
      </c>
      <c r="C21" s="196" t="s">
        <v>362</v>
      </c>
      <c r="D21" s="94">
        <v>8.0250000000000004</v>
      </c>
      <c r="E21" s="82" t="s">
        <v>357</v>
      </c>
    </row>
    <row r="22" spans="1:5" ht="12.75" customHeight="1" thickBot="1">
      <c r="A22" s="194" t="s">
        <v>653</v>
      </c>
      <c r="B22" s="195" t="s">
        <v>537</v>
      </c>
      <c r="C22" s="196" t="s">
        <v>360</v>
      </c>
      <c r="D22" s="94">
        <v>5.3999999999999995</v>
      </c>
      <c r="E22" s="82" t="s">
        <v>357</v>
      </c>
    </row>
    <row r="23" spans="1:5" ht="12.75" customHeight="1" thickBot="1">
      <c r="A23" s="194" t="s">
        <v>282</v>
      </c>
      <c r="B23" s="195" t="s">
        <v>534</v>
      </c>
      <c r="C23" s="196" t="s">
        <v>363</v>
      </c>
      <c r="D23" s="94">
        <v>10.649999999999999</v>
      </c>
      <c r="E23" s="82" t="s">
        <v>357</v>
      </c>
    </row>
    <row r="24" spans="1:5" ht="12.75" customHeight="1" thickBot="1">
      <c r="A24" s="194" t="s">
        <v>320</v>
      </c>
      <c r="B24" s="195" t="s">
        <v>176</v>
      </c>
      <c r="C24" s="196" t="s">
        <v>372</v>
      </c>
      <c r="D24" s="94">
        <v>2.6999999999999997</v>
      </c>
      <c r="E24" s="82" t="s">
        <v>357</v>
      </c>
    </row>
    <row r="25" spans="1:5" ht="12.75" customHeight="1" thickBot="1">
      <c r="A25" s="194" t="s">
        <v>289</v>
      </c>
      <c r="B25" s="195" t="s">
        <v>132</v>
      </c>
      <c r="C25" s="196" t="s">
        <v>360</v>
      </c>
      <c r="D25" s="94">
        <v>2.6999999999999997</v>
      </c>
      <c r="E25" s="82" t="s">
        <v>357</v>
      </c>
    </row>
    <row r="26" spans="1:5" ht="12.75" customHeight="1" thickBot="1">
      <c r="A26" s="194" t="s">
        <v>279</v>
      </c>
      <c r="B26" s="195" t="s">
        <v>120</v>
      </c>
      <c r="C26" s="196" t="s">
        <v>363</v>
      </c>
      <c r="D26" s="94">
        <v>7.1</v>
      </c>
      <c r="E26" s="82" t="s">
        <v>655</v>
      </c>
    </row>
    <row r="27" spans="1:5" ht="12.75" customHeight="1" thickBot="1">
      <c r="A27" s="194" t="s">
        <v>305</v>
      </c>
      <c r="B27" s="195" t="s">
        <v>149</v>
      </c>
      <c r="C27" s="196" t="s">
        <v>363</v>
      </c>
      <c r="D27" s="94">
        <v>2.0267499999999998</v>
      </c>
      <c r="E27" s="82" t="s">
        <v>358</v>
      </c>
    </row>
    <row r="28" spans="1:5" ht="12.75" customHeight="1" thickBot="1">
      <c r="A28" s="194" t="s">
        <v>320</v>
      </c>
      <c r="B28" s="195" t="s">
        <v>176</v>
      </c>
      <c r="C28" s="196" t="s">
        <v>372</v>
      </c>
      <c r="D28" s="94">
        <v>2.0267499999999998</v>
      </c>
      <c r="E28" s="82" t="s">
        <v>358</v>
      </c>
    </row>
    <row r="29" spans="1:5" ht="12.75" customHeight="1" thickBot="1">
      <c r="A29" s="194" t="s">
        <v>376</v>
      </c>
      <c r="B29" s="195" t="s">
        <v>377</v>
      </c>
      <c r="C29" s="196" t="s">
        <v>366</v>
      </c>
      <c r="D29" s="94">
        <v>0.36249999999999999</v>
      </c>
      <c r="E29" s="82" t="s">
        <v>358</v>
      </c>
    </row>
    <row r="30" spans="1:5" ht="12.75" customHeight="1" thickBot="1">
      <c r="A30" s="194" t="s">
        <v>296</v>
      </c>
      <c r="B30" s="195" t="s">
        <v>138</v>
      </c>
      <c r="C30" s="196" t="s">
        <v>366</v>
      </c>
      <c r="D30" s="94">
        <v>0.36249999999999999</v>
      </c>
      <c r="E30" s="82" t="s">
        <v>358</v>
      </c>
    </row>
    <row r="31" spans="1:5" ht="12.75" customHeight="1" thickBot="1">
      <c r="A31" s="194" t="s">
        <v>424</v>
      </c>
      <c r="B31" s="195" t="s">
        <v>861</v>
      </c>
      <c r="C31" s="196" t="s">
        <v>366</v>
      </c>
      <c r="D31" s="94">
        <v>0.36249999999999999</v>
      </c>
      <c r="E31" s="82" t="s">
        <v>358</v>
      </c>
    </row>
    <row r="32" spans="1:5" ht="12.75" customHeight="1" thickBot="1">
      <c r="A32" s="194" t="s">
        <v>317</v>
      </c>
      <c r="B32" s="195" t="s">
        <v>874</v>
      </c>
      <c r="C32" s="196" t="s">
        <v>366</v>
      </c>
      <c r="D32" s="94">
        <v>0.36249999999999999</v>
      </c>
      <c r="E32" s="82" t="s">
        <v>358</v>
      </c>
    </row>
    <row r="33" spans="1:5" ht="12.75" customHeight="1" thickBot="1">
      <c r="A33" s="194" t="s">
        <v>289</v>
      </c>
      <c r="B33" s="195" t="s">
        <v>132</v>
      </c>
      <c r="C33" s="196" t="s">
        <v>360</v>
      </c>
      <c r="D33" s="94">
        <v>4.3</v>
      </c>
      <c r="E33" s="82" t="s">
        <v>358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21"/>
  <sheetViews>
    <sheetView workbookViewId="0"/>
  </sheetViews>
  <sheetFormatPr defaultRowHeight="10.5"/>
  <cols>
    <col min="1" max="1" width="26.7109375" style="41" customWidth="1"/>
    <col min="2" max="2" width="11" style="41" customWidth="1"/>
    <col min="3" max="5" width="26.7109375" style="41" customWidth="1"/>
    <col min="6" max="16384" width="9.140625" style="41"/>
  </cols>
  <sheetData>
    <row r="1" spans="1:5" ht="12">
      <c r="A1" s="40" t="s">
        <v>835</v>
      </c>
      <c r="B1" s="40" t="s">
        <v>262</v>
      </c>
      <c r="C1" s="40" t="s">
        <v>657</v>
      </c>
      <c r="D1" s="40" t="s">
        <v>658</v>
      </c>
      <c r="E1" s="40" t="s">
        <v>834</v>
      </c>
    </row>
    <row r="2" spans="1:5" ht="12">
      <c r="A2" s="42" t="s">
        <v>502</v>
      </c>
      <c r="B2" s="98" t="s">
        <v>359</v>
      </c>
      <c r="C2" s="42" t="s">
        <v>662</v>
      </c>
      <c r="D2" s="42" t="s">
        <v>878</v>
      </c>
      <c r="E2" s="100" t="s">
        <v>460</v>
      </c>
    </row>
    <row r="3" spans="1:5" ht="12">
      <c r="A3" s="42" t="s">
        <v>338</v>
      </c>
      <c r="B3" s="98" t="s">
        <v>359</v>
      </c>
      <c r="C3" s="42" t="s">
        <v>659</v>
      </c>
      <c r="D3" s="42" t="s">
        <v>734</v>
      </c>
      <c r="E3" s="100" t="s">
        <v>88</v>
      </c>
    </row>
    <row r="4" spans="1:5" ht="12">
      <c r="A4" s="42" t="s">
        <v>270</v>
      </c>
      <c r="B4" s="98" t="s">
        <v>360</v>
      </c>
      <c r="C4" s="42" t="s">
        <v>660</v>
      </c>
      <c r="D4" s="42" t="s">
        <v>735</v>
      </c>
      <c r="E4" s="100" t="s">
        <v>836</v>
      </c>
    </row>
    <row r="5" spans="1:5" ht="12.75">
      <c r="A5" s="42" t="s">
        <v>349</v>
      </c>
      <c r="B5" s="96" t="s">
        <v>361</v>
      </c>
      <c r="C5" s="42" t="s">
        <v>661</v>
      </c>
      <c r="D5" s="42" t="s">
        <v>736</v>
      </c>
      <c r="E5" s="100" t="s">
        <v>837</v>
      </c>
    </row>
    <row r="6" spans="1:5" ht="12">
      <c r="A6" s="42" t="s">
        <v>297</v>
      </c>
      <c r="B6" s="98" t="s">
        <v>360</v>
      </c>
      <c r="C6" s="42" t="s">
        <v>662</v>
      </c>
      <c r="D6" s="42" t="s">
        <v>737</v>
      </c>
      <c r="E6" s="100" t="s">
        <v>128</v>
      </c>
    </row>
    <row r="7" spans="1:5" ht="12">
      <c r="A7" s="42" t="s">
        <v>328</v>
      </c>
      <c r="B7" s="98" t="s">
        <v>361</v>
      </c>
      <c r="C7" s="42" t="s">
        <v>663</v>
      </c>
      <c r="D7" s="42" t="s">
        <v>738</v>
      </c>
      <c r="E7" s="100" t="s">
        <v>56</v>
      </c>
    </row>
    <row r="8" spans="1:5" ht="12">
      <c r="A8" s="42" t="s">
        <v>647</v>
      </c>
      <c r="B8" s="98" t="s">
        <v>361</v>
      </c>
      <c r="C8" s="42" t="s">
        <v>663</v>
      </c>
      <c r="D8" s="42" t="s">
        <v>739</v>
      </c>
      <c r="E8" s="100" t="s">
        <v>513</v>
      </c>
    </row>
    <row r="9" spans="1:5" ht="12">
      <c r="A9" s="42" t="s">
        <v>653</v>
      </c>
      <c r="B9" s="98" t="s">
        <v>360</v>
      </c>
      <c r="C9" s="42" t="s">
        <v>664</v>
      </c>
      <c r="D9" s="42" t="s">
        <v>740</v>
      </c>
      <c r="E9" s="100" t="s">
        <v>537</v>
      </c>
    </row>
    <row r="10" spans="1:5" ht="12">
      <c r="A10" s="42" t="s">
        <v>350</v>
      </c>
      <c r="B10" s="98" t="s">
        <v>361</v>
      </c>
      <c r="C10" s="42" t="s">
        <v>665</v>
      </c>
      <c r="D10" s="42" t="s">
        <v>741</v>
      </c>
      <c r="E10" s="100" t="s">
        <v>838</v>
      </c>
    </row>
    <row r="11" spans="1:5" ht="12">
      <c r="A11" s="42" t="s">
        <v>337</v>
      </c>
      <c r="B11" s="98" t="s">
        <v>362</v>
      </c>
      <c r="C11" s="42" t="s">
        <v>666</v>
      </c>
      <c r="D11" s="42" t="s">
        <v>742</v>
      </c>
      <c r="E11" s="100" t="s">
        <v>82</v>
      </c>
    </row>
    <row r="12" spans="1:5" ht="12">
      <c r="A12" s="42" t="s">
        <v>273</v>
      </c>
      <c r="B12" s="42" t="s">
        <v>360</v>
      </c>
      <c r="C12" s="42" t="s">
        <v>667</v>
      </c>
      <c r="D12" s="42" t="s">
        <v>743</v>
      </c>
      <c r="E12" s="100" t="s">
        <v>21</v>
      </c>
    </row>
    <row r="13" spans="1:5" ht="12">
      <c r="A13" s="42" t="s">
        <v>330</v>
      </c>
      <c r="B13" s="42" t="s">
        <v>362</v>
      </c>
      <c r="C13" s="42" t="s">
        <v>668</v>
      </c>
      <c r="D13" s="42" t="s">
        <v>744</v>
      </c>
      <c r="E13" s="100" t="s">
        <v>86</v>
      </c>
    </row>
    <row r="14" spans="1:5" ht="12">
      <c r="A14" s="42" t="s">
        <v>263</v>
      </c>
      <c r="B14" s="42" t="s">
        <v>360</v>
      </c>
      <c r="C14" s="42" t="s">
        <v>669</v>
      </c>
      <c r="D14" s="42" t="s">
        <v>745</v>
      </c>
      <c r="E14" s="100" t="s">
        <v>50</v>
      </c>
    </row>
    <row r="15" spans="1:5" ht="12">
      <c r="A15" s="42" t="s">
        <v>282</v>
      </c>
      <c r="B15" s="42" t="s">
        <v>363</v>
      </c>
      <c r="C15" s="42" t="s">
        <v>670</v>
      </c>
      <c r="D15" s="42" t="s">
        <v>746</v>
      </c>
      <c r="E15" s="100" t="s">
        <v>534</v>
      </c>
    </row>
    <row r="16" spans="1:5" ht="12">
      <c r="A16" s="42" t="s">
        <v>305</v>
      </c>
      <c r="B16" s="42" t="s">
        <v>363</v>
      </c>
      <c r="C16" s="42" t="s">
        <v>671</v>
      </c>
      <c r="D16" s="42" t="s">
        <v>747</v>
      </c>
      <c r="E16" s="100" t="s">
        <v>149</v>
      </c>
    </row>
    <row r="17" spans="1:5" ht="12">
      <c r="A17" s="42" t="s">
        <v>390</v>
      </c>
      <c r="B17" s="42" t="s">
        <v>359</v>
      </c>
      <c r="C17" s="42" t="s">
        <v>672</v>
      </c>
      <c r="D17" s="42" t="s">
        <v>748</v>
      </c>
      <c r="E17" s="100" t="s">
        <v>839</v>
      </c>
    </row>
    <row r="18" spans="1:5" ht="12">
      <c r="A18" s="42" t="s">
        <v>389</v>
      </c>
      <c r="B18" s="42" t="s">
        <v>370</v>
      </c>
      <c r="C18" s="42" t="s">
        <v>673</v>
      </c>
      <c r="D18" s="42" t="s">
        <v>749</v>
      </c>
      <c r="E18" s="100" t="s">
        <v>379</v>
      </c>
    </row>
    <row r="19" spans="1:5" ht="12">
      <c r="A19" s="42" t="s">
        <v>315</v>
      </c>
      <c r="B19" s="42" t="s">
        <v>364</v>
      </c>
      <c r="C19" s="42" t="s">
        <v>674</v>
      </c>
      <c r="D19" s="42" t="s">
        <v>750</v>
      </c>
      <c r="E19" s="100" t="s">
        <v>840</v>
      </c>
    </row>
    <row r="20" spans="1:5" ht="12">
      <c r="A20" s="42" t="s">
        <v>290</v>
      </c>
      <c r="B20" s="42" t="s">
        <v>360</v>
      </c>
      <c r="C20" s="42" t="s">
        <v>675</v>
      </c>
      <c r="D20" s="42" t="s">
        <v>751</v>
      </c>
      <c r="E20" s="100" t="s">
        <v>841</v>
      </c>
    </row>
    <row r="21" spans="1:5" ht="12">
      <c r="A21" s="42" t="s">
        <v>496</v>
      </c>
      <c r="B21" s="42" t="s">
        <v>362</v>
      </c>
      <c r="C21" s="42" t="s">
        <v>881</v>
      </c>
      <c r="D21" s="42" t="s">
        <v>752</v>
      </c>
      <c r="E21" s="100" t="s">
        <v>447</v>
      </c>
    </row>
    <row r="22" spans="1:5" ht="12">
      <c r="A22" s="42" t="s">
        <v>291</v>
      </c>
      <c r="B22" s="42" t="s">
        <v>360</v>
      </c>
      <c r="C22" s="42" t="s">
        <v>676</v>
      </c>
      <c r="D22" s="42" t="s">
        <v>752</v>
      </c>
      <c r="E22" s="100" t="s">
        <v>842</v>
      </c>
    </row>
    <row r="23" spans="1:5" ht="12">
      <c r="A23" s="42" t="s">
        <v>267</v>
      </c>
      <c r="B23" s="42" t="s">
        <v>364</v>
      </c>
      <c r="C23" s="42" t="s">
        <v>677</v>
      </c>
      <c r="D23" s="42" t="s">
        <v>753</v>
      </c>
      <c r="E23" s="100" t="s">
        <v>843</v>
      </c>
    </row>
    <row r="24" spans="1:5" ht="12">
      <c r="A24" s="42" t="s">
        <v>318</v>
      </c>
      <c r="B24" s="42" t="s">
        <v>365</v>
      </c>
      <c r="C24" s="42" t="s">
        <v>678</v>
      </c>
      <c r="D24" s="42" t="s">
        <v>754</v>
      </c>
      <c r="E24" s="100" t="s">
        <v>170</v>
      </c>
    </row>
    <row r="25" spans="1:5" ht="12">
      <c r="A25" s="42" t="s">
        <v>316</v>
      </c>
      <c r="B25" s="42" t="s">
        <v>366</v>
      </c>
      <c r="C25" s="42" t="s">
        <v>668</v>
      </c>
      <c r="D25" s="42" t="s">
        <v>755</v>
      </c>
      <c r="E25" s="100" t="s">
        <v>844</v>
      </c>
    </row>
    <row r="26" spans="1:5" ht="12">
      <c r="A26" s="42" t="s">
        <v>303</v>
      </c>
      <c r="B26" s="42" t="s">
        <v>363</v>
      </c>
      <c r="C26" s="42" t="s">
        <v>674</v>
      </c>
      <c r="D26" s="42" t="s">
        <v>756</v>
      </c>
      <c r="E26" s="100" t="s">
        <v>845</v>
      </c>
    </row>
    <row r="27" spans="1:5" ht="12">
      <c r="A27" s="42" t="s">
        <v>418</v>
      </c>
      <c r="B27" s="42" t="s">
        <v>370</v>
      </c>
      <c r="C27" s="42" t="s">
        <v>723</v>
      </c>
      <c r="D27" s="42" t="s">
        <v>891</v>
      </c>
      <c r="E27" s="100" t="s">
        <v>393</v>
      </c>
    </row>
    <row r="28" spans="1:5" ht="12">
      <c r="A28" s="42" t="s">
        <v>285</v>
      </c>
      <c r="B28" s="42" t="s">
        <v>364</v>
      </c>
      <c r="C28" s="42" t="s">
        <v>679</v>
      </c>
      <c r="D28" s="42" t="s">
        <v>757</v>
      </c>
      <c r="E28" s="100" t="s">
        <v>846</v>
      </c>
    </row>
    <row r="29" spans="1:5" ht="12">
      <c r="A29" s="42" t="s">
        <v>391</v>
      </c>
      <c r="B29" s="42" t="s">
        <v>369</v>
      </c>
      <c r="C29" s="42" t="s">
        <v>680</v>
      </c>
      <c r="D29" s="42" t="s">
        <v>758</v>
      </c>
      <c r="E29" s="100" t="s">
        <v>456</v>
      </c>
    </row>
    <row r="30" spans="1:5" ht="12.75">
      <c r="A30" s="42" t="s">
        <v>266</v>
      </c>
      <c r="B30" s="97" t="s">
        <v>364</v>
      </c>
      <c r="C30" s="42" t="s">
        <v>681</v>
      </c>
      <c r="D30" s="42" t="s">
        <v>759</v>
      </c>
      <c r="E30" s="100" t="s">
        <v>402</v>
      </c>
    </row>
    <row r="31" spans="1:5" ht="12">
      <c r="A31" s="42" t="s">
        <v>904</v>
      </c>
      <c r="B31" s="42" t="s">
        <v>369</v>
      </c>
      <c r="C31" s="42" t="s">
        <v>905</v>
      </c>
      <c r="D31" s="42" t="s">
        <v>906</v>
      </c>
      <c r="E31" s="100" t="s">
        <v>907</v>
      </c>
    </row>
    <row r="32" spans="1:5" ht="12">
      <c r="A32" s="42" t="s">
        <v>331</v>
      </c>
      <c r="B32" s="42" t="s">
        <v>367</v>
      </c>
      <c r="C32" s="42" t="s">
        <v>682</v>
      </c>
      <c r="D32" s="42" t="s">
        <v>760</v>
      </c>
      <c r="E32" s="100" t="s">
        <v>105</v>
      </c>
    </row>
    <row r="33" spans="1:5" ht="12">
      <c r="A33" s="42" t="s">
        <v>292</v>
      </c>
      <c r="B33" s="42" t="s">
        <v>362</v>
      </c>
      <c r="C33" s="42" t="s">
        <v>674</v>
      </c>
      <c r="D33" s="42" t="s">
        <v>761</v>
      </c>
      <c r="E33" s="100" t="s">
        <v>451</v>
      </c>
    </row>
    <row r="34" spans="1:5" ht="12">
      <c r="A34" s="42" t="s">
        <v>941</v>
      </c>
      <c r="B34" s="42" t="s">
        <v>369</v>
      </c>
      <c r="C34" s="42" t="s">
        <v>911</v>
      </c>
      <c r="D34" s="42" t="s">
        <v>942</v>
      </c>
      <c r="E34" s="100" t="s">
        <v>943</v>
      </c>
    </row>
    <row r="35" spans="1:5" ht="12">
      <c r="A35" s="42" t="s">
        <v>908</v>
      </c>
      <c r="B35" s="42" t="s">
        <v>369</v>
      </c>
      <c r="C35" s="42" t="s">
        <v>717</v>
      </c>
      <c r="D35" s="42" t="s">
        <v>909</v>
      </c>
      <c r="E35" s="100" t="s">
        <v>910</v>
      </c>
    </row>
    <row r="36" spans="1:5" ht="12">
      <c r="A36" s="42" t="s">
        <v>287</v>
      </c>
      <c r="B36" s="42" t="s">
        <v>363</v>
      </c>
      <c r="C36" s="42" t="s">
        <v>683</v>
      </c>
      <c r="D36" s="42" t="s">
        <v>762</v>
      </c>
      <c r="E36" s="100" t="s">
        <v>847</v>
      </c>
    </row>
    <row r="37" spans="1:5" ht="12">
      <c r="A37" s="42" t="s">
        <v>324</v>
      </c>
      <c r="B37" s="42" t="s">
        <v>359</v>
      </c>
      <c r="C37" s="42" t="s">
        <v>684</v>
      </c>
      <c r="D37" s="42" t="s">
        <v>763</v>
      </c>
      <c r="E37" s="100" t="s">
        <v>52</v>
      </c>
    </row>
    <row r="38" spans="1:5" ht="12.75">
      <c r="A38" s="42" t="s">
        <v>299</v>
      </c>
      <c r="B38" s="97" t="s">
        <v>362</v>
      </c>
      <c r="C38" s="42" t="s">
        <v>668</v>
      </c>
      <c r="D38" s="42" t="s">
        <v>764</v>
      </c>
      <c r="E38" s="100" t="s">
        <v>848</v>
      </c>
    </row>
    <row r="39" spans="1:5" ht="12.75">
      <c r="A39" s="42" t="s">
        <v>499</v>
      </c>
      <c r="B39" s="97" t="s">
        <v>363</v>
      </c>
      <c r="C39" s="42" t="s">
        <v>897</v>
      </c>
      <c r="D39" s="42" t="s">
        <v>898</v>
      </c>
      <c r="E39" s="100" t="s">
        <v>454</v>
      </c>
    </row>
    <row r="40" spans="1:5" ht="12">
      <c r="A40" s="42" t="s">
        <v>351</v>
      </c>
      <c r="B40" s="42" t="s">
        <v>361</v>
      </c>
      <c r="C40" s="42" t="s">
        <v>685</v>
      </c>
      <c r="D40" s="42" t="s">
        <v>765</v>
      </c>
      <c r="E40" s="100" t="s">
        <v>849</v>
      </c>
    </row>
    <row r="41" spans="1:5" ht="12">
      <c r="A41" s="42" t="s">
        <v>329</v>
      </c>
      <c r="B41" s="42" t="s">
        <v>364</v>
      </c>
      <c r="C41" s="42" t="s">
        <v>686</v>
      </c>
      <c r="D41" s="42" t="s">
        <v>766</v>
      </c>
      <c r="E41" s="100" t="s">
        <v>850</v>
      </c>
    </row>
    <row r="42" spans="1:5" ht="12">
      <c r="A42" s="42" t="s">
        <v>326</v>
      </c>
      <c r="B42" s="42" t="s">
        <v>368</v>
      </c>
      <c r="C42" s="42" t="s">
        <v>687</v>
      </c>
      <c r="D42" s="42" t="s">
        <v>767</v>
      </c>
      <c r="E42" s="100" t="s">
        <v>851</v>
      </c>
    </row>
    <row r="43" spans="1:5" ht="12">
      <c r="A43" s="42" t="s">
        <v>325</v>
      </c>
      <c r="B43" s="42" t="s">
        <v>368</v>
      </c>
      <c r="C43" s="42" t="s">
        <v>688</v>
      </c>
      <c r="D43" s="42" t="s">
        <v>767</v>
      </c>
      <c r="E43" s="100" t="s">
        <v>852</v>
      </c>
    </row>
    <row r="44" spans="1:5" ht="12">
      <c r="A44" s="42" t="s">
        <v>422</v>
      </c>
      <c r="B44" s="42" t="s">
        <v>364</v>
      </c>
      <c r="C44" s="42" t="s">
        <v>899</v>
      </c>
      <c r="D44" s="42" t="s">
        <v>900</v>
      </c>
      <c r="E44" s="100" t="s">
        <v>398</v>
      </c>
    </row>
    <row r="45" spans="1:5" ht="12">
      <c r="A45" s="42" t="s">
        <v>312</v>
      </c>
      <c r="B45" s="42" t="s">
        <v>369</v>
      </c>
      <c r="C45" s="42" t="s">
        <v>689</v>
      </c>
      <c r="D45" s="42" t="s">
        <v>768</v>
      </c>
      <c r="E45" s="100" t="s">
        <v>165</v>
      </c>
    </row>
    <row r="46" spans="1:5" ht="12">
      <c r="A46" s="42" t="s">
        <v>376</v>
      </c>
      <c r="B46" s="42" t="s">
        <v>366</v>
      </c>
      <c r="C46" s="42" t="s">
        <v>690</v>
      </c>
      <c r="D46" s="42" t="s">
        <v>769</v>
      </c>
      <c r="E46" s="100" t="s">
        <v>377</v>
      </c>
    </row>
    <row r="47" spans="1:5" ht="12">
      <c r="A47" s="42" t="s">
        <v>300</v>
      </c>
      <c r="B47" s="42" t="s">
        <v>362</v>
      </c>
      <c r="C47" s="42" t="s">
        <v>691</v>
      </c>
      <c r="D47" s="42" t="s">
        <v>770</v>
      </c>
      <c r="E47" s="100" t="s">
        <v>397</v>
      </c>
    </row>
    <row r="48" spans="1:5" ht="12">
      <c r="A48" s="42" t="s">
        <v>354</v>
      </c>
      <c r="B48" s="42" t="s">
        <v>363</v>
      </c>
      <c r="C48" s="42" t="s">
        <v>692</v>
      </c>
      <c r="D48" s="42" t="s">
        <v>771</v>
      </c>
      <c r="E48" s="100" t="s">
        <v>853</v>
      </c>
    </row>
    <row r="49" spans="1:5" ht="12">
      <c r="A49" s="42" t="s">
        <v>343</v>
      </c>
      <c r="B49" s="42" t="s">
        <v>370</v>
      </c>
      <c r="C49" s="42" t="s">
        <v>693</v>
      </c>
      <c r="D49" s="42" t="s">
        <v>772</v>
      </c>
      <c r="E49" s="100" t="s">
        <v>102</v>
      </c>
    </row>
    <row r="50" spans="1:5" ht="12">
      <c r="A50" s="42" t="s">
        <v>288</v>
      </c>
      <c r="B50" s="42" t="s">
        <v>364</v>
      </c>
      <c r="C50" s="42" t="s">
        <v>694</v>
      </c>
      <c r="D50" s="42" t="s">
        <v>773</v>
      </c>
      <c r="E50" s="100" t="s">
        <v>112</v>
      </c>
    </row>
    <row r="51" spans="1:5" ht="12">
      <c r="A51" s="42" t="s">
        <v>279</v>
      </c>
      <c r="B51" s="42" t="s">
        <v>363</v>
      </c>
      <c r="C51" s="42" t="s">
        <v>695</v>
      </c>
      <c r="D51" s="42" t="s">
        <v>774</v>
      </c>
      <c r="E51" s="100" t="s">
        <v>120</v>
      </c>
    </row>
    <row r="52" spans="1:5" ht="12">
      <c r="A52" s="42" t="s">
        <v>345</v>
      </c>
      <c r="B52" s="42" t="s">
        <v>371</v>
      </c>
      <c r="C52" s="42" t="s">
        <v>664</v>
      </c>
      <c r="D52" s="42" t="s">
        <v>775</v>
      </c>
      <c r="E52" s="100" t="s">
        <v>111</v>
      </c>
    </row>
    <row r="53" spans="1:5" ht="12">
      <c r="A53" s="42" t="s">
        <v>649</v>
      </c>
      <c r="B53" s="42" t="s">
        <v>366</v>
      </c>
      <c r="C53" s="42" t="s">
        <v>696</v>
      </c>
      <c r="D53" s="42" t="s">
        <v>776</v>
      </c>
      <c r="E53" s="100" t="s">
        <v>854</v>
      </c>
    </row>
    <row r="54" spans="1:5" ht="12">
      <c r="A54" s="42" t="s">
        <v>333</v>
      </c>
      <c r="B54" s="42" t="s">
        <v>370</v>
      </c>
      <c r="C54" s="42" t="s">
        <v>697</v>
      </c>
      <c r="D54" s="42" t="s">
        <v>777</v>
      </c>
      <c r="E54" s="100" t="s">
        <v>520</v>
      </c>
    </row>
    <row r="55" spans="1:5" ht="12">
      <c r="A55" s="42" t="s">
        <v>656</v>
      </c>
      <c r="B55" s="42" t="s">
        <v>366</v>
      </c>
      <c r="C55" s="42" t="s">
        <v>698</v>
      </c>
      <c r="D55" s="42" t="s">
        <v>778</v>
      </c>
      <c r="E55" s="100" t="s">
        <v>855</v>
      </c>
    </row>
    <row r="56" spans="1:5" ht="12">
      <c r="A56" s="42" t="s">
        <v>296</v>
      </c>
      <c r="B56" s="42" t="s">
        <v>366</v>
      </c>
      <c r="C56" s="42" t="s">
        <v>699</v>
      </c>
      <c r="D56" s="42" t="s">
        <v>779</v>
      </c>
      <c r="E56" s="100" t="s">
        <v>138</v>
      </c>
    </row>
    <row r="57" spans="1:5" ht="12">
      <c r="A57" s="42" t="s">
        <v>353</v>
      </c>
      <c r="B57" s="42" t="s">
        <v>366</v>
      </c>
      <c r="C57" s="42" t="s">
        <v>700</v>
      </c>
      <c r="D57" s="42" t="s">
        <v>780</v>
      </c>
      <c r="E57" s="100" t="s">
        <v>178</v>
      </c>
    </row>
    <row r="58" spans="1:5" ht="12">
      <c r="A58" s="42" t="s">
        <v>271</v>
      </c>
      <c r="B58" s="42" t="s">
        <v>360</v>
      </c>
      <c r="C58" s="42" t="s">
        <v>682</v>
      </c>
      <c r="D58" s="42" t="s">
        <v>781</v>
      </c>
      <c r="E58" s="100" t="s">
        <v>856</v>
      </c>
    </row>
    <row r="59" spans="1:5" ht="12">
      <c r="A59" s="42" t="s">
        <v>308</v>
      </c>
      <c r="B59" s="42" t="s">
        <v>367</v>
      </c>
      <c r="C59" s="42" t="s">
        <v>701</v>
      </c>
      <c r="D59" s="42" t="s">
        <v>782</v>
      </c>
      <c r="E59" s="100" t="s">
        <v>857</v>
      </c>
    </row>
    <row r="60" spans="1:5" ht="12">
      <c r="A60" s="42" t="s">
        <v>295</v>
      </c>
      <c r="B60" s="42" t="s">
        <v>362</v>
      </c>
      <c r="C60" s="42" t="s">
        <v>702</v>
      </c>
      <c r="D60" s="42" t="s">
        <v>783</v>
      </c>
      <c r="E60" s="100" t="s">
        <v>159</v>
      </c>
    </row>
    <row r="61" spans="1:5" ht="12">
      <c r="A61" s="42" t="s">
        <v>323</v>
      </c>
      <c r="B61" s="42" t="s">
        <v>362</v>
      </c>
      <c r="C61" s="42" t="s">
        <v>703</v>
      </c>
      <c r="D61" s="42" t="s">
        <v>784</v>
      </c>
      <c r="E61" s="100" t="s">
        <v>116</v>
      </c>
    </row>
    <row r="62" spans="1:5" ht="12">
      <c r="A62" s="42" t="s">
        <v>289</v>
      </c>
      <c r="B62" s="42" t="s">
        <v>360</v>
      </c>
      <c r="C62" s="42" t="s">
        <v>704</v>
      </c>
      <c r="D62" s="42" t="s">
        <v>785</v>
      </c>
      <c r="E62" s="100" t="s">
        <v>132</v>
      </c>
    </row>
    <row r="63" spans="1:5" ht="12">
      <c r="A63" s="42" t="s">
        <v>352</v>
      </c>
      <c r="B63" s="42" t="s">
        <v>364</v>
      </c>
      <c r="C63" s="42" t="s">
        <v>705</v>
      </c>
      <c r="D63" s="42" t="s">
        <v>786</v>
      </c>
      <c r="E63" s="100" t="s">
        <v>858</v>
      </c>
    </row>
    <row r="64" spans="1:5" ht="12">
      <c r="A64" s="42" t="s">
        <v>645</v>
      </c>
      <c r="B64" s="42" t="s">
        <v>370</v>
      </c>
      <c r="C64" s="42" t="s">
        <v>697</v>
      </c>
      <c r="D64" s="42" t="s">
        <v>787</v>
      </c>
      <c r="E64" s="100" t="s">
        <v>859</v>
      </c>
    </row>
    <row r="65" spans="1:5" ht="12">
      <c r="A65" s="42" t="s">
        <v>274</v>
      </c>
      <c r="B65" s="42" t="s">
        <v>361</v>
      </c>
      <c r="C65" s="42" t="s">
        <v>704</v>
      </c>
      <c r="D65" s="42" t="s">
        <v>788</v>
      </c>
      <c r="E65" s="100" t="s">
        <v>41</v>
      </c>
    </row>
    <row r="66" spans="1:5" ht="12">
      <c r="A66" s="42" t="s">
        <v>265</v>
      </c>
      <c r="B66" s="42" t="s">
        <v>364</v>
      </c>
      <c r="C66" s="42" t="s">
        <v>706</v>
      </c>
      <c r="D66" s="42" t="s">
        <v>789</v>
      </c>
      <c r="E66" s="100" t="s">
        <v>11</v>
      </c>
    </row>
    <row r="67" spans="1:5" ht="12">
      <c r="A67" s="42" t="s">
        <v>321</v>
      </c>
      <c r="B67" s="42" t="s">
        <v>364</v>
      </c>
      <c r="C67" s="42" t="s">
        <v>707</v>
      </c>
      <c r="D67" s="42" t="s">
        <v>790</v>
      </c>
      <c r="E67" s="100" t="s">
        <v>860</v>
      </c>
    </row>
    <row r="68" spans="1:5" ht="12">
      <c r="A68" s="42" t="s">
        <v>336</v>
      </c>
      <c r="B68" s="42" t="s">
        <v>362</v>
      </c>
      <c r="C68" s="42" t="s">
        <v>704</v>
      </c>
      <c r="D68" s="42" t="s">
        <v>791</v>
      </c>
      <c r="E68" s="100" t="s">
        <v>81</v>
      </c>
    </row>
    <row r="69" spans="1:5" ht="12">
      <c r="A69" s="42" t="s">
        <v>424</v>
      </c>
      <c r="B69" s="42" t="s">
        <v>366</v>
      </c>
      <c r="C69" s="42" t="s">
        <v>708</v>
      </c>
      <c r="D69" s="42" t="s">
        <v>792</v>
      </c>
      <c r="E69" s="100" t="s">
        <v>861</v>
      </c>
    </row>
    <row r="70" spans="1:5" ht="12">
      <c r="A70" s="42" t="s">
        <v>322</v>
      </c>
      <c r="B70" s="42" t="s">
        <v>360</v>
      </c>
      <c r="C70" s="42" t="s">
        <v>709</v>
      </c>
      <c r="D70" s="42" t="s">
        <v>793</v>
      </c>
      <c r="E70" s="100" t="s">
        <v>113</v>
      </c>
    </row>
    <row r="71" spans="1:5" ht="12">
      <c r="A71" s="42" t="s">
        <v>306</v>
      </c>
      <c r="B71" s="42" t="s">
        <v>360</v>
      </c>
      <c r="C71" s="42" t="s">
        <v>671</v>
      </c>
      <c r="D71" s="42" t="s">
        <v>794</v>
      </c>
      <c r="E71" s="100" t="s">
        <v>151</v>
      </c>
    </row>
    <row r="72" spans="1:5" ht="12">
      <c r="A72" s="42" t="s">
        <v>264</v>
      </c>
      <c r="B72" s="42" t="s">
        <v>360</v>
      </c>
      <c r="C72" s="42" t="s">
        <v>660</v>
      </c>
      <c r="D72" s="42" t="s">
        <v>795</v>
      </c>
      <c r="E72" s="100" t="s">
        <v>862</v>
      </c>
    </row>
    <row r="73" spans="1:5" ht="12">
      <c r="A73" s="42" t="s">
        <v>419</v>
      </c>
      <c r="B73" s="42" t="s">
        <v>362</v>
      </c>
      <c r="C73" s="42" t="s">
        <v>892</v>
      </c>
      <c r="D73" s="42" t="s">
        <v>893</v>
      </c>
      <c r="E73" s="100" t="s">
        <v>394</v>
      </c>
    </row>
    <row r="74" spans="1:5" ht="12">
      <c r="A74" s="42" t="s">
        <v>272</v>
      </c>
      <c r="B74" s="42" t="s">
        <v>364</v>
      </c>
      <c r="C74" s="42" t="s">
        <v>697</v>
      </c>
      <c r="D74" s="42" t="s">
        <v>796</v>
      </c>
      <c r="E74" s="100" t="s">
        <v>401</v>
      </c>
    </row>
    <row r="75" spans="1:5" ht="12">
      <c r="A75" s="42" t="s">
        <v>304</v>
      </c>
      <c r="B75" s="42" t="s">
        <v>363</v>
      </c>
      <c r="C75" s="42" t="s">
        <v>696</v>
      </c>
      <c r="D75" s="42" t="s">
        <v>797</v>
      </c>
      <c r="E75" s="100" t="s">
        <v>863</v>
      </c>
    </row>
    <row r="76" spans="1:5" ht="12">
      <c r="A76" s="42" t="s">
        <v>425</v>
      </c>
      <c r="B76" s="42" t="s">
        <v>368</v>
      </c>
      <c r="C76" s="42" t="s">
        <v>885</v>
      </c>
      <c r="D76" s="42" t="s">
        <v>884</v>
      </c>
      <c r="E76" s="100" t="s">
        <v>886</v>
      </c>
    </row>
    <row r="77" spans="1:5" ht="12">
      <c r="A77" s="42" t="s">
        <v>426</v>
      </c>
      <c r="B77" s="42" t="s">
        <v>371</v>
      </c>
      <c r="C77" s="42" t="s">
        <v>879</v>
      </c>
      <c r="D77" s="42" t="s">
        <v>880</v>
      </c>
      <c r="E77" s="100" t="s">
        <v>404</v>
      </c>
    </row>
    <row r="78" spans="1:5" ht="12">
      <c r="A78" s="42" t="s">
        <v>301</v>
      </c>
      <c r="B78" s="42" t="s">
        <v>362</v>
      </c>
      <c r="C78" s="42" t="s">
        <v>710</v>
      </c>
      <c r="D78" s="42" t="s">
        <v>798</v>
      </c>
      <c r="E78" s="100" t="s">
        <v>462</v>
      </c>
    </row>
    <row r="79" spans="1:5" ht="12">
      <c r="A79" s="42" t="s">
        <v>347</v>
      </c>
      <c r="B79" s="42" t="s">
        <v>359</v>
      </c>
      <c r="C79" s="42" t="s">
        <v>711</v>
      </c>
      <c r="D79" s="42" t="s">
        <v>799</v>
      </c>
      <c r="E79" s="100" t="s">
        <v>452</v>
      </c>
    </row>
    <row r="80" spans="1:5" ht="12">
      <c r="A80" s="42" t="s">
        <v>373</v>
      </c>
      <c r="B80" s="42" t="s">
        <v>359</v>
      </c>
      <c r="C80" s="42" t="s">
        <v>712</v>
      </c>
      <c r="D80" s="42" t="s">
        <v>800</v>
      </c>
      <c r="E80" s="100" t="s">
        <v>461</v>
      </c>
    </row>
    <row r="81" spans="1:5" ht="12">
      <c r="A81" s="42" t="s">
        <v>319</v>
      </c>
      <c r="B81" s="42" t="s">
        <v>364</v>
      </c>
      <c r="C81" s="42" t="s">
        <v>713</v>
      </c>
      <c r="D81" s="42" t="s">
        <v>801</v>
      </c>
      <c r="E81" s="100" t="s">
        <v>864</v>
      </c>
    </row>
    <row r="82" spans="1:5" ht="12">
      <c r="A82" s="42" t="s">
        <v>646</v>
      </c>
      <c r="B82" s="42" t="s">
        <v>370</v>
      </c>
      <c r="C82" s="42" t="s">
        <v>714</v>
      </c>
      <c r="D82" s="42" t="s">
        <v>802</v>
      </c>
      <c r="E82" s="100" t="s">
        <v>865</v>
      </c>
    </row>
    <row r="83" spans="1:5" ht="12">
      <c r="A83" s="42" t="s">
        <v>356</v>
      </c>
      <c r="B83" s="42" t="s">
        <v>361</v>
      </c>
      <c r="C83" s="42" t="s">
        <v>704</v>
      </c>
      <c r="D83" s="42" t="s">
        <v>803</v>
      </c>
      <c r="E83" s="100" t="s">
        <v>866</v>
      </c>
    </row>
    <row r="84" spans="1:5" ht="12.75">
      <c r="A84" s="42" t="s">
        <v>311</v>
      </c>
      <c r="B84" s="97" t="s">
        <v>364</v>
      </c>
      <c r="C84" s="42" t="s">
        <v>660</v>
      </c>
      <c r="D84" s="42" t="s">
        <v>804</v>
      </c>
      <c r="E84" s="100" t="s">
        <v>161</v>
      </c>
    </row>
    <row r="85" spans="1:5" ht="12">
      <c r="A85" s="42" t="s">
        <v>327</v>
      </c>
      <c r="B85" s="42" t="s">
        <v>368</v>
      </c>
      <c r="C85" s="42" t="s">
        <v>715</v>
      </c>
      <c r="D85" s="42" t="s">
        <v>805</v>
      </c>
      <c r="E85" s="100" t="s">
        <v>54</v>
      </c>
    </row>
    <row r="86" spans="1:5" ht="12">
      <c r="A86" s="42" t="s">
        <v>417</v>
      </c>
      <c r="B86" s="42" t="s">
        <v>370</v>
      </c>
      <c r="C86" s="42" t="s">
        <v>888</v>
      </c>
      <c r="D86" s="42" t="s">
        <v>889</v>
      </c>
      <c r="E86" s="100" t="s">
        <v>890</v>
      </c>
    </row>
    <row r="87" spans="1:5" ht="12">
      <c r="A87" s="42" t="s">
        <v>298</v>
      </c>
      <c r="B87" s="42" t="s">
        <v>362</v>
      </c>
      <c r="C87" s="42" t="s">
        <v>716</v>
      </c>
      <c r="D87" s="42" t="s">
        <v>806</v>
      </c>
      <c r="E87" s="100" t="s">
        <v>140</v>
      </c>
    </row>
    <row r="88" spans="1:5" ht="12">
      <c r="A88" s="42" t="s">
        <v>421</v>
      </c>
      <c r="B88" s="42" t="s">
        <v>362</v>
      </c>
      <c r="C88" s="42" t="s">
        <v>730</v>
      </c>
      <c r="D88" s="42" t="s">
        <v>901</v>
      </c>
      <c r="E88" s="100" t="s">
        <v>396</v>
      </c>
    </row>
    <row r="89" spans="1:5" ht="12">
      <c r="A89" s="42" t="s">
        <v>309</v>
      </c>
      <c r="B89" s="42" t="s">
        <v>366</v>
      </c>
      <c r="C89" s="42" t="s">
        <v>717</v>
      </c>
      <c r="D89" s="42" t="s">
        <v>807</v>
      </c>
      <c r="E89" s="100" t="s">
        <v>157</v>
      </c>
    </row>
    <row r="90" spans="1:5" ht="12">
      <c r="A90" s="42" t="s">
        <v>314</v>
      </c>
      <c r="B90" s="42" t="s">
        <v>364</v>
      </c>
      <c r="C90" s="42" t="s">
        <v>718</v>
      </c>
      <c r="D90" s="42" t="s">
        <v>808</v>
      </c>
      <c r="E90" s="100" t="s">
        <v>867</v>
      </c>
    </row>
    <row r="91" spans="1:5" ht="12">
      <c r="A91" s="42" t="s">
        <v>307</v>
      </c>
      <c r="B91" s="42" t="s">
        <v>364</v>
      </c>
      <c r="C91" s="42" t="s">
        <v>719</v>
      </c>
      <c r="D91" s="42" t="s">
        <v>809</v>
      </c>
      <c r="E91" s="100" t="s">
        <v>152</v>
      </c>
    </row>
    <row r="92" spans="1:5" ht="12">
      <c r="A92" s="42" t="s">
        <v>339</v>
      </c>
      <c r="B92" s="42" t="s">
        <v>369</v>
      </c>
      <c r="C92" s="42" t="s">
        <v>692</v>
      </c>
      <c r="D92" s="42" t="s">
        <v>810</v>
      </c>
      <c r="E92" s="100" t="s">
        <v>868</v>
      </c>
    </row>
    <row r="93" spans="1:5" ht="12">
      <c r="A93" s="42" t="s">
        <v>654</v>
      </c>
      <c r="B93" s="42" t="s">
        <v>362</v>
      </c>
      <c r="C93" s="42" t="s">
        <v>715</v>
      </c>
      <c r="D93" s="42" t="s">
        <v>887</v>
      </c>
      <c r="E93" s="100" t="s">
        <v>539</v>
      </c>
    </row>
    <row r="94" spans="1:5" ht="12">
      <c r="A94" s="42" t="s">
        <v>341</v>
      </c>
      <c r="B94" s="42" t="s">
        <v>371</v>
      </c>
      <c r="C94" s="42" t="s">
        <v>684</v>
      </c>
      <c r="D94" s="42" t="s">
        <v>811</v>
      </c>
      <c r="E94" s="100" t="s">
        <v>99</v>
      </c>
    </row>
    <row r="95" spans="1:5" ht="12">
      <c r="A95" s="42" t="s">
        <v>293</v>
      </c>
      <c r="B95" s="42" t="s">
        <v>361</v>
      </c>
      <c r="C95" s="42" t="s">
        <v>720</v>
      </c>
      <c r="D95" s="42" t="s">
        <v>812</v>
      </c>
      <c r="E95" s="100" t="s">
        <v>79</v>
      </c>
    </row>
    <row r="96" spans="1:5" ht="12">
      <c r="A96" s="42" t="s">
        <v>310</v>
      </c>
      <c r="B96" s="42" t="s">
        <v>369</v>
      </c>
      <c r="C96" s="42" t="s">
        <v>721</v>
      </c>
      <c r="D96" s="42" t="s">
        <v>813</v>
      </c>
      <c r="E96" s="100" t="s">
        <v>158</v>
      </c>
    </row>
    <row r="97" spans="1:5" ht="12">
      <c r="A97" s="42" t="s">
        <v>648</v>
      </c>
      <c r="B97" s="42" t="s">
        <v>366</v>
      </c>
      <c r="C97" s="42" t="s">
        <v>661</v>
      </c>
      <c r="D97" s="42" t="s">
        <v>814</v>
      </c>
      <c r="E97" s="100" t="s">
        <v>869</v>
      </c>
    </row>
    <row r="98" spans="1:5" ht="12">
      <c r="A98" s="42" t="s">
        <v>280</v>
      </c>
      <c r="B98" s="42" t="s">
        <v>363</v>
      </c>
      <c r="C98" s="42" t="s">
        <v>722</v>
      </c>
      <c r="D98" s="42" t="s">
        <v>815</v>
      </c>
      <c r="E98" s="100" t="s">
        <v>870</v>
      </c>
    </row>
    <row r="99" spans="1:5" ht="12">
      <c r="A99" s="42" t="s">
        <v>302</v>
      </c>
      <c r="B99" s="42" t="s">
        <v>363</v>
      </c>
      <c r="C99" s="42" t="s">
        <v>723</v>
      </c>
      <c r="D99" s="42" t="s">
        <v>816</v>
      </c>
      <c r="E99" s="100" t="s">
        <v>121</v>
      </c>
    </row>
    <row r="100" spans="1:5" ht="12">
      <c r="A100" s="42" t="s">
        <v>283</v>
      </c>
      <c r="B100" s="42" t="s">
        <v>363</v>
      </c>
      <c r="C100" s="42" t="s">
        <v>724</v>
      </c>
      <c r="D100" s="42" t="s">
        <v>817</v>
      </c>
      <c r="E100" s="100" t="s">
        <v>154</v>
      </c>
    </row>
    <row r="101" spans="1:5" ht="12">
      <c r="A101" s="42" t="s">
        <v>420</v>
      </c>
      <c r="B101" s="42" t="s">
        <v>362</v>
      </c>
      <c r="C101" s="42" t="s">
        <v>894</v>
      </c>
      <c r="D101" s="42" t="s">
        <v>895</v>
      </c>
      <c r="E101" s="100" t="s">
        <v>896</v>
      </c>
    </row>
    <row r="102" spans="1:5" ht="12.75">
      <c r="A102" s="42" t="s">
        <v>275</v>
      </c>
      <c r="B102" s="97" t="s">
        <v>361</v>
      </c>
      <c r="C102" s="42" t="s">
        <v>684</v>
      </c>
      <c r="D102" s="42" t="s">
        <v>818</v>
      </c>
      <c r="E102" s="100" t="s">
        <v>160</v>
      </c>
    </row>
    <row r="103" spans="1:5" ht="12">
      <c r="A103" s="42" t="s">
        <v>342</v>
      </c>
      <c r="B103" s="42" t="s">
        <v>362</v>
      </c>
      <c r="C103" s="42" t="s">
        <v>725</v>
      </c>
      <c r="D103" s="42" t="s">
        <v>819</v>
      </c>
      <c r="E103" s="100" t="s">
        <v>101</v>
      </c>
    </row>
    <row r="104" spans="1:5" ht="12">
      <c r="A104" s="42" t="s">
        <v>346</v>
      </c>
      <c r="B104" s="42" t="s">
        <v>370</v>
      </c>
      <c r="C104" s="42" t="s">
        <v>661</v>
      </c>
      <c r="D104" s="42" t="s">
        <v>820</v>
      </c>
      <c r="E104" s="100" t="s">
        <v>109</v>
      </c>
    </row>
    <row r="105" spans="1:5" ht="12">
      <c r="A105" s="42" t="s">
        <v>294</v>
      </c>
      <c r="B105" s="42" t="s">
        <v>362</v>
      </c>
      <c r="C105" s="42" t="s">
        <v>726</v>
      </c>
      <c r="D105" s="42" t="s">
        <v>821</v>
      </c>
      <c r="E105" s="100" t="s">
        <v>871</v>
      </c>
    </row>
    <row r="106" spans="1:5" ht="12">
      <c r="A106" s="42" t="s">
        <v>423</v>
      </c>
      <c r="B106" s="42" t="s">
        <v>364</v>
      </c>
      <c r="C106" s="42" t="s">
        <v>882</v>
      </c>
      <c r="D106" s="42" t="s">
        <v>883</v>
      </c>
      <c r="E106" s="100" t="s">
        <v>399</v>
      </c>
    </row>
    <row r="107" spans="1:5" ht="12.75">
      <c r="A107" s="42" t="s">
        <v>334</v>
      </c>
      <c r="B107" s="97" t="s">
        <v>370</v>
      </c>
      <c r="C107" s="42" t="s">
        <v>706</v>
      </c>
      <c r="D107" s="42" t="s">
        <v>822</v>
      </c>
      <c r="E107" s="100" t="s">
        <v>872</v>
      </c>
    </row>
    <row r="108" spans="1:5" ht="12.75">
      <c r="A108" s="42" t="s">
        <v>501</v>
      </c>
      <c r="B108" s="97" t="s">
        <v>362</v>
      </c>
      <c r="C108" s="42" t="s">
        <v>902</v>
      </c>
      <c r="D108" s="42" t="s">
        <v>903</v>
      </c>
      <c r="E108" s="100" t="s">
        <v>458</v>
      </c>
    </row>
    <row r="109" spans="1:5" ht="12">
      <c r="A109" s="42" t="s">
        <v>340</v>
      </c>
      <c r="B109" s="42" t="s">
        <v>369</v>
      </c>
      <c r="C109" s="42" t="s">
        <v>673</v>
      </c>
      <c r="D109" s="42" t="s">
        <v>823</v>
      </c>
      <c r="E109" s="100" t="s">
        <v>873</v>
      </c>
    </row>
    <row r="110" spans="1:5" ht="12">
      <c r="A110" s="42" t="s">
        <v>332</v>
      </c>
      <c r="B110" s="42" t="s">
        <v>369</v>
      </c>
      <c r="C110" s="42" t="s">
        <v>694</v>
      </c>
      <c r="D110" s="42" t="s">
        <v>824</v>
      </c>
      <c r="E110" s="100" t="s">
        <v>457</v>
      </c>
    </row>
    <row r="111" spans="1:5" ht="12.75">
      <c r="A111" s="42" t="s">
        <v>284</v>
      </c>
      <c r="B111" s="97" t="s">
        <v>360</v>
      </c>
      <c r="C111" s="42" t="s">
        <v>660</v>
      </c>
      <c r="D111" s="42" t="s">
        <v>825</v>
      </c>
      <c r="E111" s="100" t="s">
        <v>98</v>
      </c>
    </row>
    <row r="112" spans="1:5" ht="12">
      <c r="A112" s="42" t="s">
        <v>317</v>
      </c>
      <c r="B112" s="42" t="s">
        <v>366</v>
      </c>
      <c r="C112" s="42" t="s">
        <v>727</v>
      </c>
      <c r="D112" s="42" t="s">
        <v>826</v>
      </c>
      <c r="E112" s="100" t="s">
        <v>874</v>
      </c>
    </row>
    <row r="113" spans="1:5" ht="12">
      <c r="A113" s="42" t="s">
        <v>348</v>
      </c>
      <c r="B113" s="42" t="s">
        <v>364</v>
      </c>
      <c r="C113" s="42" t="s">
        <v>728</v>
      </c>
      <c r="D113" s="42" t="s">
        <v>827</v>
      </c>
      <c r="E113" s="100" t="s">
        <v>875</v>
      </c>
    </row>
    <row r="114" spans="1:5" ht="12">
      <c r="A114" s="42" t="s">
        <v>313</v>
      </c>
      <c r="B114" s="42" t="s">
        <v>361</v>
      </c>
      <c r="C114" s="42" t="s">
        <v>729</v>
      </c>
      <c r="D114" s="42" t="s">
        <v>828</v>
      </c>
      <c r="E114" s="100" t="s">
        <v>876</v>
      </c>
    </row>
    <row r="115" spans="1:5" ht="12">
      <c r="A115" s="42" t="s">
        <v>335</v>
      </c>
      <c r="B115" s="42" t="s">
        <v>370</v>
      </c>
      <c r="C115" s="42" t="s">
        <v>730</v>
      </c>
      <c r="D115" s="42" t="s">
        <v>829</v>
      </c>
      <c r="E115" s="100" t="s">
        <v>78</v>
      </c>
    </row>
    <row r="116" spans="1:5" ht="12">
      <c r="A116" s="42" t="s">
        <v>500</v>
      </c>
      <c r="B116" s="42" t="s">
        <v>360</v>
      </c>
      <c r="C116" s="42" t="s">
        <v>932</v>
      </c>
      <c r="D116" s="42" t="s">
        <v>933</v>
      </c>
      <c r="E116" s="100" t="s">
        <v>934</v>
      </c>
    </row>
    <row r="117" spans="1:5" ht="12">
      <c r="A117" s="42" t="s">
        <v>344</v>
      </c>
      <c r="B117" s="42" t="s">
        <v>362</v>
      </c>
      <c r="C117" s="42" t="s">
        <v>731</v>
      </c>
      <c r="D117" s="42" t="s">
        <v>830</v>
      </c>
      <c r="E117" s="100" t="s">
        <v>103</v>
      </c>
    </row>
    <row r="118" spans="1:5" ht="12">
      <c r="A118" s="42" t="s">
        <v>320</v>
      </c>
      <c r="B118" s="42" t="s">
        <v>372</v>
      </c>
      <c r="C118" s="42" t="s">
        <v>732</v>
      </c>
      <c r="D118" s="42" t="s">
        <v>831</v>
      </c>
      <c r="E118" s="100" t="s">
        <v>176</v>
      </c>
    </row>
    <row r="119" spans="1:5" ht="12">
      <c r="A119" s="42" t="s">
        <v>269</v>
      </c>
      <c r="B119" s="42" t="s">
        <v>367</v>
      </c>
      <c r="C119" s="42" t="s">
        <v>664</v>
      </c>
      <c r="D119" s="42" t="s">
        <v>832</v>
      </c>
      <c r="E119" s="100" t="s">
        <v>16</v>
      </c>
    </row>
    <row r="120" spans="1:5" ht="12">
      <c r="A120" s="42" t="s">
        <v>268</v>
      </c>
      <c r="B120" s="42" t="s">
        <v>364</v>
      </c>
      <c r="C120" s="42" t="s">
        <v>659</v>
      </c>
      <c r="D120" s="42" t="s">
        <v>832</v>
      </c>
      <c r="E120" s="100" t="s">
        <v>17</v>
      </c>
    </row>
    <row r="121" spans="1:5" ht="12">
      <c r="A121" s="42" t="s">
        <v>355</v>
      </c>
      <c r="B121" s="42" t="s">
        <v>363</v>
      </c>
      <c r="C121" s="42" t="s">
        <v>733</v>
      </c>
      <c r="D121" s="42" t="s">
        <v>833</v>
      </c>
      <c r="E121" s="100" t="s">
        <v>877</v>
      </c>
    </row>
  </sheetData>
  <sortState ref="A2:E121">
    <sortCondition ref="A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0"/>
  <sheetViews>
    <sheetView workbookViewId="0">
      <pane ySplit="1" topLeftCell="A2" activePane="bottomLeft" state="frozen"/>
      <selection pane="bottomLeft" activeCell="E11" sqref="E11"/>
    </sheetView>
  </sheetViews>
  <sheetFormatPr defaultRowHeight="12"/>
  <cols>
    <col min="1" max="2" width="28.140625" style="10" bestFit="1" customWidth="1"/>
    <col min="3" max="3" width="10.5703125" style="10" bestFit="1" customWidth="1"/>
    <col min="4" max="4" width="4.85546875" style="104" bestFit="1" customWidth="1"/>
    <col min="5" max="5" width="5.7109375" style="104" bestFit="1" customWidth="1"/>
    <col min="6" max="9" width="4.85546875" style="104" bestFit="1" customWidth="1"/>
    <col min="10" max="11" width="4" style="104" bestFit="1" customWidth="1"/>
    <col min="12" max="16384" width="9.140625" style="10"/>
  </cols>
  <sheetData>
    <row r="1" spans="1:11">
      <c r="A1" s="142" t="s">
        <v>261</v>
      </c>
      <c r="B1" s="142" t="s">
        <v>835</v>
      </c>
      <c r="C1" s="142" t="s">
        <v>262</v>
      </c>
      <c r="D1" s="144" t="s">
        <v>10</v>
      </c>
      <c r="E1" s="144" t="s">
        <v>233</v>
      </c>
      <c r="F1" s="144" t="s">
        <v>40</v>
      </c>
      <c r="G1" s="144" t="s">
        <v>71</v>
      </c>
      <c r="H1" s="144" t="s">
        <v>115</v>
      </c>
      <c r="I1" s="144" t="s">
        <v>357</v>
      </c>
      <c r="J1" s="144" t="s">
        <v>655</v>
      </c>
      <c r="K1" s="144" t="s">
        <v>358</v>
      </c>
    </row>
    <row r="2" spans="1:11">
      <c r="A2" s="10" t="s">
        <v>460</v>
      </c>
      <c r="B2" s="10" t="s">
        <v>502</v>
      </c>
      <c r="C2" s="10" t="s">
        <v>359</v>
      </c>
      <c r="D2" s="10"/>
      <c r="E2" s="10"/>
      <c r="F2" s="10"/>
      <c r="G2" s="10"/>
      <c r="H2" s="10">
        <v>5</v>
      </c>
      <c r="I2" s="10"/>
      <c r="J2" s="10"/>
      <c r="K2" s="10"/>
    </row>
    <row r="3" spans="1:11">
      <c r="A3" s="10" t="s">
        <v>88</v>
      </c>
      <c r="B3" s="10" t="s">
        <v>338</v>
      </c>
      <c r="C3" s="10" t="s">
        <v>359</v>
      </c>
      <c r="D3" s="10"/>
      <c r="E3" s="10"/>
      <c r="F3" s="10"/>
      <c r="G3" s="10">
        <v>15</v>
      </c>
      <c r="H3" s="10">
        <v>5</v>
      </c>
      <c r="I3" s="10"/>
      <c r="J3" s="10"/>
      <c r="K3" s="10"/>
    </row>
    <row r="4" spans="1:11">
      <c r="A4" s="10" t="s">
        <v>836</v>
      </c>
      <c r="B4" s="10" t="s">
        <v>270</v>
      </c>
      <c r="C4" s="10" t="s">
        <v>360</v>
      </c>
      <c r="D4" s="10">
        <v>16</v>
      </c>
      <c r="E4" s="10"/>
      <c r="F4" s="10"/>
      <c r="G4" s="10"/>
      <c r="H4" s="10">
        <v>5</v>
      </c>
      <c r="I4" s="10"/>
      <c r="J4" s="10"/>
      <c r="K4" s="10"/>
    </row>
    <row r="5" spans="1:11">
      <c r="A5" s="10" t="s">
        <v>837</v>
      </c>
      <c r="B5" s="10" t="s">
        <v>349</v>
      </c>
      <c r="C5" s="10" t="s">
        <v>361</v>
      </c>
      <c r="D5" s="10"/>
      <c r="E5" s="10"/>
      <c r="F5" s="10"/>
      <c r="G5" s="10">
        <v>7.5</v>
      </c>
      <c r="H5" s="10"/>
      <c r="I5" s="10"/>
      <c r="J5" s="10"/>
      <c r="K5" s="10"/>
    </row>
    <row r="6" spans="1:11">
      <c r="A6" s="10" t="s">
        <v>128</v>
      </c>
      <c r="B6" s="10" t="s">
        <v>297</v>
      </c>
      <c r="C6" s="10" t="s">
        <v>360</v>
      </c>
      <c r="D6" s="10"/>
      <c r="E6" s="10"/>
      <c r="F6" s="10"/>
      <c r="G6" s="10"/>
      <c r="H6" s="10">
        <v>2.8502987623214699</v>
      </c>
      <c r="I6" s="10"/>
      <c r="J6" s="10"/>
      <c r="K6" s="10"/>
    </row>
    <row r="7" spans="1:11">
      <c r="A7" s="10" t="s">
        <v>513</v>
      </c>
      <c r="B7" s="10" t="s">
        <v>647</v>
      </c>
      <c r="C7" s="10" t="s">
        <v>361</v>
      </c>
      <c r="D7" s="10"/>
      <c r="E7" s="10">
        <v>48.322395324707003</v>
      </c>
      <c r="F7" s="10"/>
      <c r="G7" s="10"/>
      <c r="H7" s="10">
        <v>15</v>
      </c>
      <c r="I7" s="10"/>
      <c r="J7" s="10"/>
      <c r="K7" s="10"/>
    </row>
    <row r="8" spans="1:11">
      <c r="A8" s="10" t="s">
        <v>537</v>
      </c>
      <c r="B8" s="10" t="s">
        <v>653</v>
      </c>
      <c r="C8" s="10" t="s">
        <v>360</v>
      </c>
      <c r="D8" s="10"/>
      <c r="E8" s="10"/>
      <c r="F8" s="10"/>
      <c r="G8" s="10"/>
      <c r="H8" s="10"/>
      <c r="I8" s="10">
        <v>11.8499999046326</v>
      </c>
      <c r="J8" s="10"/>
      <c r="K8" s="10"/>
    </row>
    <row r="9" spans="1:11">
      <c r="A9" s="10" t="s">
        <v>838</v>
      </c>
      <c r="B9" s="10" t="s">
        <v>350</v>
      </c>
      <c r="C9" s="10" t="s">
        <v>361</v>
      </c>
      <c r="D9" s="10"/>
      <c r="E9" s="10">
        <v>14.3854322433472</v>
      </c>
      <c r="F9" s="10"/>
      <c r="G9" s="10"/>
      <c r="H9" s="10">
        <v>2.1650636196136501</v>
      </c>
      <c r="I9" s="10"/>
      <c r="J9" s="10"/>
      <c r="K9" s="10"/>
    </row>
    <row r="10" spans="1:11">
      <c r="A10" s="10" t="s">
        <v>82</v>
      </c>
      <c r="B10" s="10" t="s">
        <v>337</v>
      </c>
      <c r="C10" s="10" t="s">
        <v>362</v>
      </c>
      <c r="D10" s="10"/>
      <c r="E10" s="10">
        <f>37.2204011669657-0.03</f>
        <v>37.1904011669657</v>
      </c>
      <c r="F10" s="10"/>
      <c r="G10" s="10">
        <v>15</v>
      </c>
      <c r="H10" s="10"/>
      <c r="I10" s="10"/>
      <c r="J10" s="10"/>
      <c r="K10" s="10"/>
    </row>
    <row r="11" spans="1:11">
      <c r="A11" s="10" t="s">
        <v>21</v>
      </c>
      <c r="B11" s="10" t="s">
        <v>273</v>
      </c>
      <c r="C11" s="10" t="s">
        <v>360</v>
      </c>
      <c r="D11" s="10">
        <v>8.875</v>
      </c>
      <c r="E11" s="10"/>
      <c r="F11" s="10"/>
      <c r="G11" s="10"/>
      <c r="H11" s="10">
        <v>6.7677669525146502</v>
      </c>
      <c r="I11" s="10"/>
      <c r="J11" s="10"/>
      <c r="K11" s="10"/>
    </row>
    <row r="12" spans="1:11">
      <c r="A12" s="10" t="s">
        <v>86</v>
      </c>
      <c r="B12" s="10" t="s">
        <v>330</v>
      </c>
      <c r="C12" s="10" t="s">
        <v>362</v>
      </c>
      <c r="D12" s="10"/>
      <c r="E12" s="10">
        <v>10.6569423675537</v>
      </c>
      <c r="F12" s="10"/>
      <c r="G12" s="10"/>
      <c r="H12" s="10"/>
      <c r="I12" s="10"/>
      <c r="J12" s="10"/>
      <c r="K12" s="10"/>
    </row>
    <row r="13" spans="1:11">
      <c r="A13" s="10" t="s">
        <v>50</v>
      </c>
      <c r="B13" s="10" t="s">
        <v>263</v>
      </c>
      <c r="C13" s="10" t="s">
        <v>360</v>
      </c>
      <c r="D13" s="10">
        <v>16</v>
      </c>
      <c r="E13" s="10">
        <v>96.794738769531307</v>
      </c>
      <c r="F13" s="10"/>
      <c r="G13" s="10"/>
      <c r="H13" s="10">
        <v>9.1666666269302404</v>
      </c>
      <c r="I13" s="10"/>
      <c r="J13" s="10"/>
      <c r="K13" s="10"/>
    </row>
    <row r="14" spans="1:11">
      <c r="A14" s="10" t="s">
        <v>534</v>
      </c>
      <c r="B14" s="10" t="s">
        <v>282</v>
      </c>
      <c r="C14" s="10" t="s">
        <v>363</v>
      </c>
      <c r="D14" s="10"/>
      <c r="E14" s="10">
        <v>24.198684692382798</v>
      </c>
      <c r="F14" s="10"/>
      <c r="G14" s="10"/>
      <c r="H14" s="10">
        <v>6.3500000238418597</v>
      </c>
      <c r="I14" s="10">
        <v>25.049999475479101</v>
      </c>
      <c r="J14" s="10"/>
      <c r="K14" s="10"/>
    </row>
    <row r="15" spans="1:11">
      <c r="A15" s="10" t="s">
        <v>149</v>
      </c>
      <c r="B15" s="10" t="s">
        <v>305</v>
      </c>
      <c r="C15" s="10" t="s">
        <v>363</v>
      </c>
      <c r="D15" s="10"/>
      <c r="E15" s="10"/>
      <c r="F15" s="10"/>
      <c r="G15" s="10"/>
      <c r="H15" s="10"/>
      <c r="I15" s="10">
        <v>4.2749998569488499</v>
      </c>
      <c r="J15" s="10"/>
      <c r="K15" s="10">
        <v>2.0267500877380402</v>
      </c>
    </row>
    <row r="16" spans="1:11">
      <c r="A16" s="10" t="s">
        <v>839</v>
      </c>
      <c r="B16" s="10" t="s">
        <v>390</v>
      </c>
      <c r="C16" s="10" t="s">
        <v>359</v>
      </c>
      <c r="D16" s="10"/>
      <c r="E16" s="10">
        <v>12.383207321166999</v>
      </c>
      <c r="F16" s="10"/>
      <c r="G16" s="10"/>
      <c r="H16" s="10"/>
      <c r="I16" s="10"/>
      <c r="J16" s="10"/>
      <c r="K16" s="10"/>
    </row>
    <row r="17" spans="1:11">
      <c r="A17" s="10" t="s">
        <v>379</v>
      </c>
      <c r="B17" s="10" t="s">
        <v>389</v>
      </c>
      <c r="C17" s="10" t="s">
        <v>370</v>
      </c>
      <c r="D17" s="10"/>
      <c r="E17" s="10">
        <v>40.547700881958001</v>
      </c>
      <c r="F17" s="10"/>
      <c r="G17" s="10"/>
      <c r="H17" s="10"/>
      <c r="I17" s="10"/>
      <c r="J17" s="10"/>
      <c r="K17" s="10"/>
    </row>
    <row r="18" spans="1:11">
      <c r="A18" s="10" t="s">
        <v>840</v>
      </c>
      <c r="B18" s="10" t="s">
        <v>315</v>
      </c>
      <c r="C18" s="10" t="s">
        <v>364</v>
      </c>
      <c r="D18" s="10"/>
      <c r="E18" s="10">
        <v>48.397369384765597</v>
      </c>
      <c r="F18" s="10"/>
      <c r="G18" s="10">
        <v>2.0999999046325701</v>
      </c>
      <c r="H18" s="10">
        <v>10.101100206375101</v>
      </c>
      <c r="I18" s="10"/>
      <c r="J18" s="10"/>
      <c r="K18" s="10"/>
    </row>
    <row r="19" spans="1:11">
      <c r="A19" s="10" t="s">
        <v>841</v>
      </c>
      <c r="B19" s="10" t="s">
        <v>290</v>
      </c>
      <c r="C19" s="10" t="s">
        <v>360</v>
      </c>
      <c r="D19" s="10">
        <v>21.5</v>
      </c>
      <c r="E19" s="10"/>
      <c r="F19" s="10"/>
      <c r="G19" s="10">
        <v>0.25</v>
      </c>
      <c r="H19" s="10">
        <v>5.15165042877197</v>
      </c>
      <c r="I19" s="10"/>
      <c r="J19" s="10"/>
      <c r="K19" s="10"/>
    </row>
    <row r="20" spans="1:11">
      <c r="A20" s="10" t="s">
        <v>447</v>
      </c>
      <c r="B20" s="10" t="s">
        <v>496</v>
      </c>
      <c r="C20" s="10" t="s">
        <v>362</v>
      </c>
      <c r="D20" s="10"/>
      <c r="E20" s="10"/>
      <c r="F20" s="10"/>
      <c r="G20" s="10"/>
      <c r="H20" s="10">
        <v>10</v>
      </c>
      <c r="I20" s="10"/>
      <c r="J20" s="10"/>
      <c r="K20" s="10"/>
    </row>
    <row r="21" spans="1:11">
      <c r="A21" s="10" t="s">
        <v>842</v>
      </c>
      <c r="B21" s="10" t="s">
        <v>291</v>
      </c>
      <c r="C21" s="10" t="s">
        <v>360</v>
      </c>
      <c r="D21" s="10"/>
      <c r="E21" s="10"/>
      <c r="F21" s="10"/>
      <c r="G21" s="10"/>
      <c r="H21" s="10">
        <v>5.15165042877197</v>
      </c>
      <c r="I21" s="10"/>
      <c r="J21" s="10"/>
      <c r="K21" s="10"/>
    </row>
    <row r="22" spans="1:11">
      <c r="A22" s="10" t="s">
        <v>843</v>
      </c>
      <c r="B22" s="10" t="s">
        <v>267</v>
      </c>
      <c r="C22" s="10" t="s">
        <v>364</v>
      </c>
      <c r="D22" s="10">
        <v>11.8333330154419</v>
      </c>
      <c r="E22" s="10"/>
      <c r="F22" s="10"/>
      <c r="G22" s="10">
        <v>7.0710678100585902</v>
      </c>
      <c r="H22" s="10">
        <v>2.5</v>
      </c>
      <c r="I22" s="10"/>
      <c r="J22" s="10"/>
      <c r="K22" s="10"/>
    </row>
    <row r="23" spans="1:11">
      <c r="A23" s="10" t="s">
        <v>170</v>
      </c>
      <c r="B23" s="10" t="s">
        <v>318</v>
      </c>
      <c r="C23" s="10" t="s">
        <v>365</v>
      </c>
      <c r="D23" s="10"/>
      <c r="E23" s="10">
        <v>48.397369384765597</v>
      </c>
      <c r="F23" s="10">
        <v>7.0999999046325701</v>
      </c>
      <c r="G23" s="10"/>
      <c r="H23" s="10"/>
      <c r="I23" s="10"/>
      <c r="J23" s="10"/>
      <c r="K23" s="10"/>
    </row>
    <row r="24" spans="1:11">
      <c r="A24" s="10" t="s">
        <v>844</v>
      </c>
      <c r="B24" s="10" t="s">
        <v>316</v>
      </c>
      <c r="C24" s="10" t="s">
        <v>366</v>
      </c>
      <c r="D24" s="10"/>
      <c r="E24" s="10"/>
      <c r="F24" s="10"/>
      <c r="G24" s="10"/>
      <c r="H24" s="10">
        <v>2.5</v>
      </c>
      <c r="I24" s="10"/>
      <c r="J24" s="10"/>
      <c r="K24" s="10"/>
    </row>
    <row r="25" spans="1:11">
      <c r="A25" s="10" t="s">
        <v>845</v>
      </c>
      <c r="B25" s="10" t="s">
        <v>303</v>
      </c>
      <c r="C25" s="10" t="s">
        <v>363</v>
      </c>
      <c r="D25" s="10"/>
      <c r="E25" s="10"/>
      <c r="F25" s="10"/>
      <c r="G25" s="10"/>
      <c r="H25" s="10">
        <v>2.5</v>
      </c>
      <c r="I25" s="10"/>
      <c r="J25" s="10"/>
      <c r="K25" s="10"/>
    </row>
    <row r="26" spans="1:11">
      <c r="A26" s="10" t="s">
        <v>393</v>
      </c>
      <c r="B26" s="10" t="s">
        <v>418</v>
      </c>
      <c r="C26" s="10" t="s">
        <v>370</v>
      </c>
      <c r="D26" s="10"/>
      <c r="E26" s="10"/>
      <c r="F26" s="10"/>
      <c r="G26" s="10">
        <v>15</v>
      </c>
      <c r="H26" s="10"/>
      <c r="I26" s="10"/>
      <c r="J26" s="10"/>
      <c r="K26" s="10"/>
    </row>
    <row r="27" spans="1:11">
      <c r="A27" s="10" t="s">
        <v>846</v>
      </c>
      <c r="B27" s="10" t="s">
        <v>285</v>
      </c>
      <c r="C27" s="10" t="s">
        <v>364</v>
      </c>
      <c r="D27" s="10"/>
      <c r="E27" s="10"/>
      <c r="F27" s="10"/>
      <c r="G27" s="10"/>
      <c r="H27" s="10">
        <v>2.5</v>
      </c>
      <c r="I27" s="10"/>
      <c r="J27" s="10"/>
      <c r="K27" s="10"/>
    </row>
    <row r="28" spans="1:11">
      <c r="A28" s="10" t="s">
        <v>456</v>
      </c>
      <c r="B28" s="10" t="s">
        <v>391</v>
      </c>
      <c r="C28" s="10" t="s">
        <v>369</v>
      </c>
      <c r="D28" s="10"/>
      <c r="E28" s="10">
        <v>24.3653964996338</v>
      </c>
      <c r="F28" s="10"/>
      <c r="G28" s="10"/>
      <c r="H28" s="10">
        <v>2.94448637962341</v>
      </c>
      <c r="I28" s="10"/>
      <c r="J28" s="10"/>
      <c r="K28" s="10"/>
    </row>
    <row r="29" spans="1:11">
      <c r="A29" s="10" t="s">
        <v>402</v>
      </c>
      <c r="B29" s="10" t="s">
        <v>266</v>
      </c>
      <c r="C29" s="10" t="s">
        <v>364</v>
      </c>
      <c r="D29" s="10">
        <v>11.8333330154419</v>
      </c>
      <c r="E29" s="10"/>
      <c r="F29" s="10"/>
      <c r="G29" s="10"/>
      <c r="H29" s="10">
        <v>11.6666666269302</v>
      </c>
      <c r="I29" s="10"/>
      <c r="J29" s="10"/>
      <c r="K29" s="10"/>
    </row>
    <row r="30" spans="1:11">
      <c r="A30" s="10" t="s">
        <v>907</v>
      </c>
      <c r="B30" s="10" t="s">
        <v>904</v>
      </c>
      <c r="C30" s="10" t="s">
        <v>369</v>
      </c>
      <c r="D30" s="10"/>
      <c r="E30" s="10"/>
      <c r="F30" s="10">
        <v>7.0999999046325701</v>
      </c>
      <c r="G30" s="10">
        <v>5</v>
      </c>
      <c r="H30" s="10"/>
      <c r="I30" s="10"/>
      <c r="J30" s="10"/>
      <c r="K30" s="10"/>
    </row>
    <row r="31" spans="1:11">
      <c r="A31" s="10" t="s">
        <v>105</v>
      </c>
      <c r="B31" s="10" t="s">
        <v>331</v>
      </c>
      <c r="C31" s="10" t="s">
        <v>367</v>
      </c>
      <c r="D31" s="10"/>
      <c r="E31" s="10">
        <v>11.357293128967299</v>
      </c>
      <c r="F31" s="10"/>
      <c r="H31" s="10">
        <v>5.9344335794448897</v>
      </c>
      <c r="I31" s="10"/>
      <c r="J31" s="10"/>
      <c r="K31" s="10"/>
    </row>
    <row r="32" spans="1:11">
      <c r="A32" s="10" t="s">
        <v>451</v>
      </c>
      <c r="B32" s="10" t="s">
        <v>292</v>
      </c>
      <c r="C32" s="10" t="s">
        <v>362</v>
      </c>
      <c r="D32" s="10"/>
      <c r="E32" s="10"/>
      <c r="F32" s="10"/>
      <c r="G32" s="10"/>
      <c r="H32" s="10">
        <v>7.3688077926635698</v>
      </c>
      <c r="I32" s="10"/>
      <c r="J32" s="10"/>
      <c r="K32" s="10"/>
    </row>
    <row r="33" spans="1:11">
      <c r="A33" s="10" t="s">
        <v>943</v>
      </c>
      <c r="B33" s="10" t="s">
        <v>941</v>
      </c>
      <c r="C33" s="10" t="s">
        <v>369</v>
      </c>
      <c r="D33" s="10"/>
      <c r="E33" s="10"/>
      <c r="F33" s="10"/>
      <c r="G33" s="10"/>
      <c r="H33" s="10">
        <v>2.3688077926635702</v>
      </c>
      <c r="I33" s="10"/>
      <c r="J33" s="10"/>
      <c r="K33" s="10"/>
    </row>
    <row r="34" spans="1:11">
      <c r="A34" s="10" t="s">
        <v>910</v>
      </c>
      <c r="B34" s="10" t="s">
        <v>908</v>
      </c>
      <c r="C34" s="10" t="s">
        <v>369</v>
      </c>
      <c r="D34" s="10"/>
      <c r="E34" s="10"/>
      <c r="F34" s="10">
        <v>5</v>
      </c>
      <c r="G34" s="10">
        <v>5</v>
      </c>
      <c r="H34" s="10"/>
      <c r="I34" s="10"/>
      <c r="J34" s="10"/>
      <c r="K34" s="10"/>
    </row>
    <row r="35" spans="1:11">
      <c r="A35" s="10" t="s">
        <v>847</v>
      </c>
      <c r="B35" s="10" t="s">
        <v>287</v>
      </c>
      <c r="C35" s="10" t="s">
        <v>363</v>
      </c>
      <c r="D35" s="10"/>
      <c r="E35" s="10"/>
      <c r="F35" s="10"/>
      <c r="G35" s="10"/>
      <c r="H35" s="10">
        <v>5</v>
      </c>
      <c r="I35" s="10"/>
      <c r="J35" s="10"/>
      <c r="K35" s="10"/>
    </row>
    <row r="36" spans="1:11">
      <c r="A36" s="10" t="s">
        <v>52</v>
      </c>
      <c r="B36" s="10" t="s">
        <v>324</v>
      </c>
      <c r="C36" s="10" t="s">
        <v>359</v>
      </c>
      <c r="D36" s="10"/>
      <c r="E36" s="10">
        <v>117.791955947876</v>
      </c>
      <c r="F36" s="10"/>
      <c r="G36" s="10"/>
      <c r="H36" s="10"/>
      <c r="I36" s="10"/>
      <c r="J36" s="10"/>
      <c r="K36" s="10"/>
    </row>
    <row r="37" spans="1:11">
      <c r="A37" s="10" t="s">
        <v>848</v>
      </c>
      <c r="B37" s="10" t="s">
        <v>299</v>
      </c>
      <c r="C37" s="10" t="s">
        <v>362</v>
      </c>
      <c r="D37" s="10"/>
      <c r="E37" s="10"/>
      <c r="F37" s="10"/>
      <c r="G37" s="10"/>
      <c r="H37" s="10">
        <v>1.4289419651031501</v>
      </c>
      <c r="I37" s="10"/>
      <c r="J37" s="10"/>
      <c r="K37" s="10"/>
    </row>
    <row r="38" spans="1:11">
      <c r="A38" s="10" t="s">
        <v>454</v>
      </c>
      <c r="B38" s="10" t="s">
        <v>499</v>
      </c>
      <c r="C38" s="10" t="s">
        <v>363</v>
      </c>
      <c r="D38" s="10"/>
      <c r="E38" s="10"/>
      <c r="F38" s="10"/>
      <c r="G38" s="10"/>
      <c r="H38" s="10">
        <v>5</v>
      </c>
      <c r="I38" s="10"/>
      <c r="J38" s="10"/>
      <c r="K38" s="10"/>
    </row>
    <row r="39" spans="1:11">
      <c r="A39" s="10" t="s">
        <v>849</v>
      </c>
      <c r="B39" s="10" t="s">
        <v>351</v>
      </c>
      <c r="C39" s="10" t="s">
        <v>361</v>
      </c>
      <c r="D39" s="10"/>
      <c r="E39" s="10"/>
      <c r="F39" s="10"/>
      <c r="G39" s="10"/>
      <c r="H39" s="10">
        <v>2.5</v>
      </c>
      <c r="I39" s="10"/>
      <c r="J39" s="10"/>
      <c r="K39" s="10"/>
    </row>
    <row r="40" spans="1:11">
      <c r="A40" s="10" t="s">
        <v>850</v>
      </c>
      <c r="B40" s="10" t="s">
        <v>329</v>
      </c>
      <c r="C40" s="10" t="s">
        <v>364</v>
      </c>
      <c r="D40" s="10"/>
      <c r="E40" s="10">
        <v>24.198684692382798</v>
      </c>
      <c r="F40" s="10"/>
      <c r="G40" s="10"/>
      <c r="H40" s="10">
        <v>1.76776695251465</v>
      </c>
      <c r="I40" s="10"/>
      <c r="J40" s="10"/>
      <c r="K40" s="10"/>
    </row>
    <row r="41" spans="1:11">
      <c r="A41" s="10" t="s">
        <v>851</v>
      </c>
      <c r="B41" s="10" t="s">
        <v>326</v>
      </c>
      <c r="C41" s="10" t="s">
        <v>368</v>
      </c>
      <c r="D41" s="10"/>
      <c r="E41" s="10">
        <v>24.198684692382798</v>
      </c>
      <c r="F41" s="10"/>
      <c r="G41" s="10"/>
      <c r="H41" s="10">
        <v>4.3039232492446899</v>
      </c>
      <c r="I41" s="10"/>
      <c r="J41" s="10"/>
      <c r="K41" s="10"/>
    </row>
    <row r="42" spans="1:11">
      <c r="A42" s="10" t="s">
        <v>852</v>
      </c>
      <c r="B42" s="10" t="s">
        <v>325</v>
      </c>
      <c r="C42" s="10" t="s">
        <v>368</v>
      </c>
      <c r="D42" s="10"/>
      <c r="E42" s="10">
        <v>24.198684692382798</v>
      </c>
      <c r="F42" s="10"/>
      <c r="G42" s="10"/>
      <c r="H42" s="10">
        <v>3.13012599945068</v>
      </c>
      <c r="I42" s="10"/>
      <c r="J42" s="10"/>
      <c r="K42" s="10"/>
    </row>
    <row r="43" spans="1:11">
      <c r="A43" s="10" t="s">
        <v>398</v>
      </c>
      <c r="B43" s="10" t="s">
        <v>422</v>
      </c>
      <c r="C43" s="10" t="s">
        <v>364</v>
      </c>
      <c r="D43" s="10"/>
      <c r="E43" s="10"/>
      <c r="F43" s="10"/>
      <c r="G43" s="10"/>
      <c r="H43" s="10">
        <v>1.76776695251465</v>
      </c>
      <c r="I43" s="10"/>
      <c r="J43" s="10"/>
      <c r="K43" s="10"/>
    </row>
    <row r="44" spans="1:11">
      <c r="A44" s="10" t="s">
        <v>165</v>
      </c>
      <c r="B44" s="10" t="s">
        <v>312</v>
      </c>
      <c r="C44" s="10" t="s">
        <v>369</v>
      </c>
      <c r="D44" s="10"/>
      <c r="E44" s="10"/>
      <c r="F44" s="10"/>
      <c r="G44" s="10"/>
      <c r="H44" s="10">
        <v>3.5355339050293</v>
      </c>
      <c r="I44" s="10"/>
      <c r="J44" s="10"/>
      <c r="K44" s="10"/>
    </row>
    <row r="45" spans="1:11">
      <c r="A45" s="10" t="s">
        <v>377</v>
      </c>
      <c r="B45" s="10" t="s">
        <v>376</v>
      </c>
      <c r="C45" s="10" t="s">
        <v>366</v>
      </c>
      <c r="D45" s="10"/>
      <c r="E45" s="10"/>
      <c r="F45" s="10">
        <v>5.6999998092651403</v>
      </c>
      <c r="G45" s="10"/>
      <c r="H45" s="10">
        <v>11.25</v>
      </c>
      <c r="I45" s="10"/>
      <c r="J45" s="10"/>
      <c r="K45" s="10">
        <v>0.36250001192092901</v>
      </c>
    </row>
    <row r="46" spans="1:11">
      <c r="A46" s="10" t="s">
        <v>397</v>
      </c>
      <c r="B46" s="10" t="s">
        <v>300</v>
      </c>
      <c r="C46" s="10" t="s">
        <v>362</v>
      </c>
      <c r="D46" s="10"/>
      <c r="E46" s="10"/>
      <c r="F46" s="10">
        <v>1.25</v>
      </c>
      <c r="G46" s="10"/>
      <c r="H46" s="10">
        <v>6.7677669525146502</v>
      </c>
      <c r="I46" s="10"/>
      <c r="J46" s="10"/>
      <c r="K46" s="10"/>
    </row>
    <row r="47" spans="1:11">
      <c r="A47" s="10" t="s">
        <v>853</v>
      </c>
      <c r="B47" s="10" t="s">
        <v>354</v>
      </c>
      <c r="C47" s="10" t="s">
        <v>363</v>
      </c>
      <c r="D47" s="10"/>
      <c r="E47" s="10"/>
      <c r="F47" s="10"/>
      <c r="G47" s="10"/>
      <c r="H47" s="10"/>
      <c r="I47" s="10">
        <v>3.2249999046325701</v>
      </c>
      <c r="J47" s="10"/>
      <c r="K47" s="10"/>
    </row>
    <row r="48" spans="1:11">
      <c r="A48" s="10" t="s">
        <v>102</v>
      </c>
      <c r="B48" s="10" t="s">
        <v>343</v>
      </c>
      <c r="C48" s="10" t="s">
        <v>370</v>
      </c>
      <c r="D48" s="10"/>
      <c r="E48" s="10"/>
      <c r="F48" s="10"/>
      <c r="G48" s="10">
        <v>7.5</v>
      </c>
      <c r="H48" s="10"/>
      <c r="I48" s="10"/>
      <c r="J48" s="10"/>
      <c r="K48" s="10"/>
    </row>
    <row r="49" spans="1:11">
      <c r="A49" s="10" t="s">
        <v>112</v>
      </c>
      <c r="B49" s="10" t="s">
        <v>288</v>
      </c>
      <c r="C49" s="10" t="s">
        <v>364</v>
      </c>
      <c r="D49" s="10">
        <v>13.375</v>
      </c>
      <c r="E49" s="10"/>
      <c r="F49" s="10"/>
      <c r="G49" s="10">
        <v>3.5355339050293</v>
      </c>
      <c r="H49" s="10">
        <v>10.151650428771999</v>
      </c>
      <c r="I49" s="10"/>
      <c r="J49" s="10"/>
      <c r="K49" s="10"/>
    </row>
    <row r="50" spans="1:11">
      <c r="A50" s="10" t="s">
        <v>120</v>
      </c>
      <c r="B50" s="10" t="s">
        <v>279</v>
      </c>
      <c r="C50" s="10" t="s">
        <v>363</v>
      </c>
      <c r="D50" s="10"/>
      <c r="E50" s="10">
        <v>24.198684692382798</v>
      </c>
      <c r="F50" s="10"/>
      <c r="G50" s="10"/>
      <c r="H50" s="10">
        <v>17.071067810058601</v>
      </c>
      <c r="I50" s="10">
        <v>23.024999618530298</v>
      </c>
      <c r="J50" s="10">
        <v>7.0999999046325701</v>
      </c>
      <c r="K50" s="10"/>
    </row>
    <row r="51" spans="1:11">
      <c r="A51" s="10" t="s">
        <v>111</v>
      </c>
      <c r="B51" s="10" t="s">
        <v>345</v>
      </c>
      <c r="C51" s="10" t="s">
        <v>371</v>
      </c>
      <c r="D51" s="10"/>
      <c r="E51" s="10"/>
      <c r="F51" s="10">
        <v>2.5</v>
      </c>
      <c r="G51" s="10">
        <v>5.3033008575439498</v>
      </c>
      <c r="H51" s="10"/>
      <c r="I51" s="10"/>
      <c r="J51" s="10"/>
      <c r="K51" s="10"/>
    </row>
    <row r="52" spans="1:11">
      <c r="A52" s="10" t="s">
        <v>854</v>
      </c>
      <c r="B52" s="10" t="s">
        <v>649</v>
      </c>
      <c r="C52" s="10" t="s">
        <v>366</v>
      </c>
      <c r="D52" s="10"/>
      <c r="E52" s="10"/>
      <c r="F52" s="10"/>
      <c r="G52" s="10">
        <v>7.10642337799072</v>
      </c>
      <c r="H52" s="10"/>
      <c r="I52" s="10"/>
      <c r="J52" s="10"/>
      <c r="K52" s="10"/>
    </row>
    <row r="53" spans="1:11">
      <c r="A53" s="10" t="s">
        <v>520</v>
      </c>
      <c r="B53" s="10" t="s">
        <v>333</v>
      </c>
      <c r="C53" s="10" t="s">
        <v>370</v>
      </c>
      <c r="D53" s="10">
        <v>8.25</v>
      </c>
      <c r="E53" s="10">
        <v>27.643741607666001</v>
      </c>
      <c r="F53" s="10"/>
      <c r="G53" s="10">
        <v>10.8033902645111</v>
      </c>
      <c r="H53" s="10"/>
      <c r="I53" s="10"/>
      <c r="J53" s="10"/>
      <c r="K53" s="10"/>
    </row>
    <row r="54" spans="1:11">
      <c r="A54" s="10" t="s">
        <v>855</v>
      </c>
      <c r="B54" s="10" t="s">
        <v>656</v>
      </c>
      <c r="C54" s="10" t="s">
        <v>366</v>
      </c>
      <c r="D54" s="10"/>
      <c r="E54" s="10"/>
      <c r="F54" s="10"/>
      <c r="G54" s="10">
        <v>7.5</v>
      </c>
      <c r="H54" s="10"/>
      <c r="I54" s="10"/>
      <c r="J54" s="10"/>
      <c r="K54" s="10"/>
    </row>
    <row r="55" spans="1:11">
      <c r="A55" s="10" t="s">
        <v>138</v>
      </c>
      <c r="B55" s="10" t="s">
        <v>296</v>
      </c>
      <c r="C55" s="10" t="s">
        <v>366</v>
      </c>
      <c r="D55" s="10"/>
      <c r="E55" s="10"/>
      <c r="F55" s="10"/>
      <c r="G55" s="10"/>
      <c r="H55" s="10">
        <v>6.25</v>
      </c>
      <c r="I55" s="10"/>
      <c r="J55" s="10"/>
      <c r="K55" s="10">
        <v>0.36250001192092901</v>
      </c>
    </row>
    <row r="56" spans="1:11">
      <c r="A56" s="10" t="s">
        <v>178</v>
      </c>
      <c r="B56" s="10" t="s">
        <v>353</v>
      </c>
      <c r="C56" s="10" t="s">
        <v>366</v>
      </c>
      <c r="D56" s="10"/>
      <c r="E56" s="10"/>
      <c r="F56" s="10"/>
      <c r="G56" s="10"/>
      <c r="H56" s="10">
        <v>2.5</v>
      </c>
      <c r="I56" s="10">
        <v>2.7000000476837198</v>
      </c>
      <c r="J56" s="10"/>
      <c r="K56" s="10"/>
    </row>
    <row r="57" spans="1:11">
      <c r="A57" s="10" t="s">
        <v>856</v>
      </c>
      <c r="B57" s="10" t="s">
        <v>271</v>
      </c>
      <c r="C57" s="10" t="s">
        <v>360</v>
      </c>
      <c r="D57" s="10">
        <v>16</v>
      </c>
      <c r="E57" s="10"/>
      <c r="F57" s="10"/>
      <c r="G57" s="10"/>
      <c r="H57" s="10">
        <v>6.6666666269302404</v>
      </c>
      <c r="I57" s="10"/>
      <c r="J57" s="10"/>
      <c r="K57" s="10"/>
    </row>
    <row r="58" spans="1:11">
      <c r="A58" s="10" t="s">
        <v>857</v>
      </c>
      <c r="B58" s="10" t="s">
        <v>308</v>
      </c>
      <c r="C58" s="10" t="s">
        <v>367</v>
      </c>
      <c r="D58" s="10"/>
      <c r="E58" s="10"/>
      <c r="F58" s="10"/>
      <c r="G58" s="10"/>
      <c r="H58" s="10">
        <v>2.5</v>
      </c>
      <c r="I58" s="10"/>
      <c r="J58" s="10"/>
      <c r="K58" s="10"/>
    </row>
    <row r="59" spans="1:11">
      <c r="A59" s="10" t="s">
        <v>159</v>
      </c>
      <c r="B59" s="10" t="s">
        <v>295</v>
      </c>
      <c r="C59" s="10" t="s">
        <v>362</v>
      </c>
      <c r="D59" s="10"/>
      <c r="E59" s="10"/>
      <c r="F59" s="10"/>
      <c r="G59" s="10"/>
      <c r="H59" s="10">
        <v>30</v>
      </c>
      <c r="I59" s="10"/>
      <c r="J59" s="10"/>
      <c r="K59" s="10"/>
    </row>
    <row r="60" spans="1:11">
      <c r="A60" s="10" t="s">
        <v>116</v>
      </c>
      <c r="B60" s="10" t="s">
        <v>323</v>
      </c>
      <c r="C60" s="10" t="s">
        <v>362</v>
      </c>
      <c r="D60" s="10"/>
      <c r="E60" s="10">
        <v>48.345325469970703</v>
      </c>
      <c r="F60" s="10"/>
      <c r="G60" s="10"/>
      <c r="H60" s="10"/>
      <c r="I60" s="10"/>
      <c r="J60" s="10"/>
      <c r="K60" s="10"/>
    </row>
    <row r="61" spans="1:11">
      <c r="A61" s="10" t="s">
        <v>132</v>
      </c>
      <c r="B61" s="10" t="s">
        <v>289</v>
      </c>
      <c r="C61" s="10" t="s">
        <v>360</v>
      </c>
      <c r="D61" s="10"/>
      <c r="E61" s="10"/>
      <c r="F61" s="10">
        <v>5.3499999046325701</v>
      </c>
      <c r="G61" s="10"/>
      <c r="H61" s="10">
        <v>3.5355339050293</v>
      </c>
      <c r="I61" s="10">
        <v>2.7000000476837198</v>
      </c>
      <c r="J61" s="10"/>
      <c r="K61" s="10">
        <v>4.3000001907348597</v>
      </c>
    </row>
    <row r="62" spans="1:11">
      <c r="A62" s="10" t="s">
        <v>858</v>
      </c>
      <c r="B62" s="10" t="s">
        <v>352</v>
      </c>
      <c r="C62" s="10" t="s">
        <v>364</v>
      </c>
      <c r="D62" s="10"/>
      <c r="E62" s="10"/>
      <c r="F62" s="10"/>
      <c r="G62" s="10"/>
      <c r="H62" s="10">
        <v>1.6666666269302399</v>
      </c>
      <c r="I62" s="10"/>
      <c r="J62" s="10"/>
      <c r="K62" s="10"/>
    </row>
    <row r="63" spans="1:11">
      <c r="A63" s="10" t="s">
        <v>859</v>
      </c>
      <c r="B63" s="10" t="s">
        <v>645</v>
      </c>
      <c r="C63" s="10" t="s">
        <v>370</v>
      </c>
      <c r="D63" s="10"/>
      <c r="E63" s="10">
        <v>19.901046752929702</v>
      </c>
      <c r="F63" s="10"/>
      <c r="G63" s="10"/>
      <c r="H63" s="10"/>
      <c r="I63" s="10"/>
      <c r="J63" s="10"/>
      <c r="K63" s="10"/>
    </row>
    <row r="64" spans="1:11">
      <c r="A64" s="10" t="s">
        <v>41</v>
      </c>
      <c r="B64" s="10" t="s">
        <v>274</v>
      </c>
      <c r="C64" s="10" t="s">
        <v>361</v>
      </c>
      <c r="D64" s="10"/>
      <c r="E64" s="10">
        <v>32.203609466552699</v>
      </c>
      <c r="F64" s="10"/>
      <c r="G64" s="10"/>
      <c r="H64" s="10">
        <v>6.1871843338012704</v>
      </c>
      <c r="I64" s="10"/>
      <c r="J64" s="10"/>
      <c r="K64" s="10"/>
    </row>
    <row r="65" spans="1:11">
      <c r="A65" s="10" t="s">
        <v>11</v>
      </c>
      <c r="B65" s="10" t="s">
        <v>265</v>
      </c>
      <c r="C65" s="10" t="s">
        <v>364</v>
      </c>
      <c r="D65" s="10">
        <v>18</v>
      </c>
      <c r="E65" s="10">
        <v>61.551514625549302</v>
      </c>
      <c r="F65" s="10"/>
      <c r="G65" s="10"/>
      <c r="H65" s="10"/>
      <c r="I65" s="10"/>
      <c r="J65" s="10"/>
      <c r="K65" s="10"/>
    </row>
    <row r="66" spans="1:11">
      <c r="A66" s="10" t="s">
        <v>860</v>
      </c>
      <c r="B66" s="10" t="s">
        <v>321</v>
      </c>
      <c r="C66" s="10" t="s">
        <v>364</v>
      </c>
      <c r="D66" s="10">
        <v>26.75</v>
      </c>
      <c r="E66" s="10"/>
      <c r="F66" s="10"/>
      <c r="G66" s="10"/>
      <c r="H66" s="10">
        <v>5.15165042877197</v>
      </c>
      <c r="I66" s="10"/>
      <c r="J66" s="10"/>
      <c r="K66" s="10"/>
    </row>
    <row r="67" spans="1:11">
      <c r="A67" s="10" t="s">
        <v>81</v>
      </c>
      <c r="B67" s="10" t="s">
        <v>336</v>
      </c>
      <c r="C67" s="10" t="s">
        <v>362</v>
      </c>
      <c r="D67" s="10"/>
      <c r="E67" s="10"/>
      <c r="F67" s="10"/>
      <c r="G67" s="10">
        <v>15</v>
      </c>
      <c r="H67" s="10"/>
      <c r="I67" s="10"/>
      <c r="J67" s="10"/>
      <c r="K67" s="10"/>
    </row>
    <row r="68" spans="1:11">
      <c r="A68" s="10" t="s">
        <v>861</v>
      </c>
      <c r="B68" s="10" t="s">
        <v>424</v>
      </c>
      <c r="C68" s="10" t="s">
        <v>366</v>
      </c>
      <c r="D68" s="10"/>
      <c r="E68" s="10"/>
      <c r="F68" s="10"/>
      <c r="G68" s="10"/>
      <c r="H68" s="10">
        <v>1.25</v>
      </c>
      <c r="I68" s="10"/>
      <c r="J68" s="10"/>
      <c r="K68" s="10">
        <v>0.36250001192092901</v>
      </c>
    </row>
    <row r="69" spans="1:11">
      <c r="A69" s="10" t="s">
        <v>113</v>
      </c>
      <c r="B69" s="10" t="s">
        <v>322</v>
      </c>
      <c r="C69" s="10" t="s">
        <v>360</v>
      </c>
      <c r="D69" s="10"/>
      <c r="E69" s="10"/>
      <c r="F69" s="10"/>
      <c r="G69" s="10"/>
      <c r="H69" s="10">
        <v>5</v>
      </c>
      <c r="I69" s="10"/>
      <c r="J69" s="10"/>
      <c r="K69" s="10"/>
    </row>
    <row r="70" spans="1:11">
      <c r="A70" s="10" t="s">
        <v>151</v>
      </c>
      <c r="B70" s="10" t="s">
        <v>306</v>
      </c>
      <c r="C70" s="10" t="s">
        <v>360</v>
      </c>
      <c r="D70" s="10"/>
      <c r="E70" s="10"/>
      <c r="F70" s="10"/>
      <c r="G70" s="10"/>
      <c r="H70" s="10">
        <v>5</v>
      </c>
      <c r="I70" s="10"/>
      <c r="J70" s="10"/>
      <c r="K70" s="10"/>
    </row>
    <row r="71" spans="1:11">
      <c r="A71" s="10" t="s">
        <v>862</v>
      </c>
      <c r="B71" s="10" t="s">
        <v>264</v>
      </c>
      <c r="C71" s="10" t="s">
        <v>360</v>
      </c>
      <c r="D71" s="10">
        <v>16</v>
      </c>
      <c r="E71" s="10"/>
      <c r="F71" s="10"/>
      <c r="G71" s="10"/>
      <c r="H71" s="10"/>
      <c r="I71" s="10"/>
      <c r="J71" s="10"/>
      <c r="K71" s="10"/>
    </row>
    <row r="72" spans="1:11">
      <c r="A72" s="10" t="s">
        <v>394</v>
      </c>
      <c r="B72" s="10" t="s">
        <v>419</v>
      </c>
      <c r="C72" s="10" t="s">
        <v>362</v>
      </c>
      <c r="D72" s="10"/>
      <c r="E72" s="10"/>
      <c r="F72" s="10"/>
      <c r="G72" s="10">
        <v>7.5</v>
      </c>
      <c r="H72" s="10"/>
      <c r="I72" s="10"/>
      <c r="J72" s="10"/>
      <c r="K72" s="10"/>
    </row>
    <row r="73" spans="1:11">
      <c r="A73" s="10" t="s">
        <v>401</v>
      </c>
      <c r="B73" s="10" t="s">
        <v>272</v>
      </c>
      <c r="C73" s="10" t="s">
        <v>364</v>
      </c>
      <c r="D73" s="10">
        <v>8.875</v>
      </c>
      <c r="E73" s="10"/>
      <c r="F73" s="10"/>
      <c r="G73" s="10">
        <v>7.5</v>
      </c>
      <c r="H73" s="10">
        <v>10</v>
      </c>
      <c r="I73" s="10"/>
      <c r="J73" s="10"/>
      <c r="K73" s="10"/>
    </row>
    <row r="74" spans="1:11">
      <c r="A74" s="10" t="s">
        <v>863</v>
      </c>
      <c r="B74" s="10" t="s">
        <v>304</v>
      </c>
      <c r="C74" s="10" t="s">
        <v>363</v>
      </c>
      <c r="D74" s="10"/>
      <c r="E74" s="10"/>
      <c r="F74" s="10"/>
      <c r="G74" s="10"/>
      <c r="H74" s="10">
        <v>2.5</v>
      </c>
      <c r="I74" s="10"/>
      <c r="J74" s="10"/>
      <c r="K74" s="10"/>
    </row>
    <row r="75" spans="1:11">
      <c r="A75" s="10" t="s">
        <v>886</v>
      </c>
      <c r="B75" s="10" t="s">
        <v>425</v>
      </c>
      <c r="C75" s="10" t="s">
        <v>368</v>
      </c>
      <c r="D75" s="10"/>
      <c r="E75" s="10"/>
      <c r="F75" s="10"/>
      <c r="G75" s="10"/>
      <c r="H75" s="10">
        <v>4.3039232492446899</v>
      </c>
      <c r="I75" s="10"/>
      <c r="J75" s="10"/>
      <c r="K75" s="10"/>
    </row>
    <row r="76" spans="1:11">
      <c r="A76" s="10" t="s">
        <v>404</v>
      </c>
      <c r="B76" s="10" t="s">
        <v>426</v>
      </c>
      <c r="C76" s="10" t="s">
        <v>371</v>
      </c>
      <c r="D76" s="10"/>
      <c r="E76" s="10"/>
      <c r="F76" s="10"/>
      <c r="G76" s="10"/>
      <c r="H76" s="10">
        <v>1.90065777301788</v>
      </c>
      <c r="I76" s="10"/>
      <c r="J76" s="10"/>
      <c r="K76" s="10"/>
    </row>
    <row r="77" spans="1:11">
      <c r="A77" s="10" t="s">
        <v>462</v>
      </c>
      <c r="B77" s="10" t="s">
        <v>301</v>
      </c>
      <c r="C77" s="10" t="s">
        <v>362</v>
      </c>
      <c r="D77" s="10"/>
      <c r="E77" s="10"/>
      <c r="F77" s="10">
        <v>1.25</v>
      </c>
      <c r="G77" s="10"/>
      <c r="H77" s="10">
        <v>7.0710678100585902</v>
      </c>
      <c r="I77" s="10"/>
      <c r="J77" s="10"/>
      <c r="K77" s="10"/>
    </row>
    <row r="78" spans="1:11">
      <c r="A78" s="10" t="s">
        <v>452</v>
      </c>
      <c r="B78" s="10" t="s">
        <v>347</v>
      </c>
      <c r="C78" s="10" t="s">
        <v>359</v>
      </c>
      <c r="D78" s="10"/>
      <c r="E78" s="10"/>
      <c r="F78" s="10"/>
      <c r="G78" s="10"/>
      <c r="H78" s="10">
        <v>7.5</v>
      </c>
      <c r="I78" s="10"/>
      <c r="J78" s="10"/>
      <c r="K78" s="10"/>
    </row>
    <row r="79" spans="1:11">
      <c r="A79" s="10" t="s">
        <v>461</v>
      </c>
      <c r="B79" s="10" t="s">
        <v>373</v>
      </c>
      <c r="C79" s="10" t="s">
        <v>359</v>
      </c>
      <c r="D79" s="10"/>
      <c r="E79" s="10"/>
      <c r="F79" s="10"/>
      <c r="G79" s="10"/>
      <c r="H79" s="10">
        <v>7.5</v>
      </c>
      <c r="I79" s="10"/>
      <c r="J79" s="10"/>
      <c r="K79" s="10"/>
    </row>
    <row r="80" spans="1:11">
      <c r="A80" s="10" t="s">
        <v>864</v>
      </c>
      <c r="B80" s="10" t="s">
        <v>319</v>
      </c>
      <c r="C80" s="10" t="s">
        <v>364</v>
      </c>
      <c r="D80" s="10"/>
      <c r="E80" s="10"/>
      <c r="F80" s="10"/>
      <c r="G80" s="10"/>
      <c r="H80" s="10">
        <v>2.5</v>
      </c>
      <c r="I80" s="10"/>
      <c r="J80" s="10"/>
      <c r="K80" s="10"/>
    </row>
    <row r="81" spans="1:11">
      <c r="A81" s="10" t="s">
        <v>865</v>
      </c>
      <c r="B81" s="10" t="s">
        <v>646</v>
      </c>
      <c r="C81" s="10" t="s">
        <v>370</v>
      </c>
      <c r="D81" s="10"/>
      <c r="E81" s="10">
        <v>19.901046752929702</v>
      </c>
      <c r="F81" s="10"/>
      <c r="G81" s="10"/>
      <c r="H81" s="10"/>
      <c r="I81" s="10"/>
      <c r="J81" s="10"/>
      <c r="K81" s="10"/>
    </row>
    <row r="82" spans="1:11">
      <c r="A82" s="10" t="s">
        <v>866</v>
      </c>
      <c r="B82" s="10" t="s">
        <v>356</v>
      </c>
      <c r="C82" s="10" t="s">
        <v>361</v>
      </c>
      <c r="D82" s="10"/>
      <c r="E82" s="10"/>
      <c r="F82" s="10"/>
      <c r="G82" s="10"/>
      <c r="H82" s="10">
        <v>2.65165042877197</v>
      </c>
      <c r="I82" s="10">
        <v>3.75</v>
      </c>
      <c r="J82" s="10"/>
      <c r="K82" s="10"/>
    </row>
    <row r="83" spans="1:11">
      <c r="A83" s="10" t="s">
        <v>161</v>
      </c>
      <c r="B83" s="10" t="s">
        <v>311</v>
      </c>
      <c r="C83" s="10" t="s">
        <v>364</v>
      </c>
      <c r="D83" s="10"/>
      <c r="E83" s="10"/>
      <c r="F83" s="10"/>
      <c r="G83" s="10"/>
      <c r="H83" s="10">
        <v>2.8578839302063002</v>
      </c>
      <c r="I83" s="10"/>
      <c r="J83" s="10"/>
      <c r="K83" s="10"/>
    </row>
    <row r="84" spans="1:11">
      <c r="A84" s="10" t="s">
        <v>54</v>
      </c>
      <c r="B84" s="10" t="s">
        <v>327</v>
      </c>
      <c r="C84" s="10" t="s">
        <v>368</v>
      </c>
      <c r="D84" s="10"/>
      <c r="E84" s="10">
        <v>34.222110748291001</v>
      </c>
      <c r="F84" s="10"/>
      <c r="G84" s="10">
        <v>7.5</v>
      </c>
      <c r="H84" s="10">
        <v>2.5</v>
      </c>
      <c r="I84" s="10"/>
      <c r="J84" s="10"/>
      <c r="K84" s="10"/>
    </row>
    <row r="85" spans="1:11">
      <c r="A85" s="10" t="s">
        <v>890</v>
      </c>
      <c r="B85" s="10" t="s">
        <v>417</v>
      </c>
      <c r="C85" s="10" t="s">
        <v>370</v>
      </c>
      <c r="D85" s="10"/>
      <c r="E85" s="10"/>
      <c r="F85" s="10"/>
      <c r="G85" s="10">
        <v>5.3033008575439498</v>
      </c>
      <c r="H85" s="10"/>
      <c r="I85" s="10"/>
      <c r="J85" s="10"/>
      <c r="K85" s="10"/>
    </row>
    <row r="86" spans="1:11">
      <c r="A86" s="10" t="s">
        <v>404</v>
      </c>
      <c r="B86" s="10" t="s">
        <v>497</v>
      </c>
      <c r="C86" s="10" t="s">
        <v>371</v>
      </c>
      <c r="D86" s="10"/>
      <c r="E86" s="10"/>
      <c r="F86" s="10"/>
      <c r="G86" s="10"/>
      <c r="H86" s="10">
        <v>2.8578839302063002</v>
      </c>
      <c r="I86" s="10"/>
      <c r="J86" s="10"/>
      <c r="K86" s="10"/>
    </row>
    <row r="87" spans="1:11">
      <c r="A87" s="10" t="s">
        <v>140</v>
      </c>
      <c r="B87" s="10" t="s">
        <v>298</v>
      </c>
      <c r="C87" s="10" t="s">
        <v>362</v>
      </c>
      <c r="D87" s="10"/>
      <c r="E87" s="10"/>
      <c r="F87" s="10"/>
      <c r="G87" s="10"/>
      <c r="H87" s="10">
        <v>3.1967089176178001</v>
      </c>
      <c r="I87" s="10"/>
      <c r="J87" s="10"/>
      <c r="K87" s="10"/>
    </row>
    <row r="88" spans="1:11">
      <c r="A88" s="10" t="s">
        <v>396</v>
      </c>
      <c r="B88" s="10" t="s">
        <v>421</v>
      </c>
      <c r="C88" s="10" t="s">
        <v>362</v>
      </c>
      <c r="D88" s="10"/>
      <c r="E88" s="10">
        <v>29.168155670166001</v>
      </c>
      <c r="F88" s="10"/>
      <c r="G88" s="10"/>
      <c r="H88" s="10"/>
      <c r="I88" s="10"/>
      <c r="J88" s="10"/>
      <c r="K88" s="10"/>
    </row>
    <row r="89" spans="1:11">
      <c r="A89" s="10" t="s">
        <v>157</v>
      </c>
      <c r="B89" s="10" t="s">
        <v>309</v>
      </c>
      <c r="C89" s="10" t="s">
        <v>366</v>
      </c>
      <c r="D89" s="10"/>
      <c r="E89" s="10"/>
      <c r="F89" s="10"/>
      <c r="G89" s="10"/>
      <c r="H89" s="10">
        <v>5</v>
      </c>
      <c r="I89" s="10"/>
      <c r="J89" s="10"/>
      <c r="K89" s="10"/>
    </row>
    <row r="90" spans="1:11">
      <c r="A90" s="10" t="s">
        <v>867</v>
      </c>
      <c r="B90" s="10" t="s">
        <v>314</v>
      </c>
      <c r="C90" s="10" t="s">
        <v>364</v>
      </c>
      <c r="D90" s="10"/>
      <c r="E90" s="10"/>
      <c r="F90" s="10"/>
      <c r="G90" s="10"/>
      <c r="H90" s="10">
        <v>2.5</v>
      </c>
      <c r="I90" s="10"/>
      <c r="J90" s="10"/>
      <c r="K90" s="10"/>
    </row>
    <row r="91" spans="1:11">
      <c r="A91" s="10" t="s">
        <v>152</v>
      </c>
      <c r="B91" s="10" t="s">
        <v>307</v>
      </c>
      <c r="C91" s="10" t="s">
        <v>364</v>
      </c>
      <c r="D91" s="10"/>
      <c r="E91" s="10"/>
      <c r="F91" s="10"/>
      <c r="G91" s="10"/>
      <c r="H91" s="10">
        <v>3.5355339050293</v>
      </c>
      <c r="I91" s="10"/>
      <c r="J91" s="10"/>
      <c r="K91" s="10"/>
    </row>
    <row r="92" spans="1:11">
      <c r="A92" s="10" t="s">
        <v>868</v>
      </c>
      <c r="B92" s="10" t="s">
        <v>339</v>
      </c>
      <c r="C92" s="10" t="s">
        <v>369</v>
      </c>
      <c r="D92" s="10"/>
      <c r="E92" s="10"/>
      <c r="F92" s="10">
        <v>1.42499995231628</v>
      </c>
      <c r="G92" s="10">
        <v>12.803300857543899</v>
      </c>
      <c r="H92" s="10">
        <v>2.5</v>
      </c>
      <c r="I92" s="10"/>
      <c r="J92" s="10"/>
      <c r="K92" s="10"/>
    </row>
    <row r="93" spans="1:11">
      <c r="A93" s="10" t="s">
        <v>539</v>
      </c>
      <c r="B93" s="10" t="s">
        <v>654</v>
      </c>
      <c r="C93" s="10" t="s">
        <v>362</v>
      </c>
      <c r="D93" s="10"/>
      <c r="E93" s="10"/>
      <c r="F93" s="10"/>
      <c r="G93" s="10"/>
      <c r="H93" s="10"/>
      <c r="I93" s="10">
        <v>8.0249996185302699</v>
      </c>
      <c r="J93" s="10"/>
      <c r="K93" s="10"/>
    </row>
    <row r="94" spans="1:11">
      <c r="A94" s="10" t="s">
        <v>99</v>
      </c>
      <c r="B94" s="10" t="s">
        <v>341</v>
      </c>
      <c r="C94" s="10" t="s">
        <v>371</v>
      </c>
      <c r="D94" s="10"/>
      <c r="E94" s="10"/>
      <c r="F94" s="10">
        <v>1.9750000238418599</v>
      </c>
      <c r="G94" s="10">
        <v>7.5</v>
      </c>
      <c r="H94" s="10"/>
      <c r="I94" s="10"/>
      <c r="J94" s="10"/>
      <c r="K94" s="10"/>
    </row>
    <row r="95" spans="1:11">
      <c r="A95" s="10" t="s">
        <v>79</v>
      </c>
      <c r="B95" s="10" t="s">
        <v>293</v>
      </c>
      <c r="C95" s="10" t="s">
        <v>361</v>
      </c>
      <c r="D95" s="10"/>
      <c r="E95" s="10">
        <v>62.707827568054199</v>
      </c>
      <c r="F95" s="10">
        <v>5</v>
      </c>
      <c r="G95" s="10">
        <v>18.106601715087901</v>
      </c>
      <c r="H95" s="10">
        <v>24.256589651107799</v>
      </c>
      <c r="I95" s="10">
        <v>3.75</v>
      </c>
      <c r="J95" s="10"/>
      <c r="K95" s="10"/>
    </row>
    <row r="96" spans="1:11">
      <c r="A96" s="10" t="s">
        <v>158</v>
      </c>
      <c r="B96" s="10" t="s">
        <v>310</v>
      </c>
      <c r="C96" s="10" t="s">
        <v>369</v>
      </c>
      <c r="D96" s="10"/>
      <c r="E96" s="10">
        <v>27.416908264160199</v>
      </c>
      <c r="F96" s="10"/>
      <c r="G96" s="10">
        <v>12.5</v>
      </c>
      <c r="H96" s="10">
        <v>10.9043416976929</v>
      </c>
      <c r="I96" s="10"/>
      <c r="J96" s="10"/>
      <c r="K96" s="10"/>
    </row>
    <row r="97" spans="1:11">
      <c r="A97" s="10" t="s">
        <v>869</v>
      </c>
      <c r="B97" s="10" t="s">
        <v>648</v>
      </c>
      <c r="C97" s="10" t="s">
        <v>366</v>
      </c>
      <c r="D97" s="10"/>
      <c r="E97" s="10"/>
      <c r="F97" s="10"/>
      <c r="G97" s="10">
        <v>15</v>
      </c>
      <c r="H97" s="10"/>
      <c r="I97" s="10"/>
      <c r="J97" s="10"/>
      <c r="K97" s="10"/>
    </row>
    <row r="98" spans="1:11">
      <c r="A98" s="10" t="s">
        <v>870</v>
      </c>
      <c r="B98" s="10" t="s">
        <v>280</v>
      </c>
      <c r="C98" s="10" t="s">
        <v>363</v>
      </c>
      <c r="D98" s="10"/>
      <c r="E98" s="10"/>
      <c r="F98" s="10"/>
      <c r="G98" s="10"/>
      <c r="H98" s="10">
        <v>5</v>
      </c>
      <c r="I98" s="10"/>
      <c r="J98" s="10"/>
      <c r="K98" s="10"/>
    </row>
    <row r="99" spans="1:11">
      <c r="A99" s="10" t="s">
        <v>399</v>
      </c>
      <c r="B99" s="10" t="s">
        <v>423</v>
      </c>
      <c r="C99" s="10" t="s">
        <v>364</v>
      </c>
      <c r="D99" s="10"/>
      <c r="E99" s="10"/>
      <c r="F99" s="10"/>
      <c r="G99" s="10"/>
      <c r="H99" s="10">
        <v>1.76776695251465</v>
      </c>
      <c r="I99" s="10"/>
      <c r="J99" s="10"/>
      <c r="K99" s="10"/>
    </row>
    <row r="100" spans="1:11">
      <c r="A100" s="10" t="s">
        <v>872</v>
      </c>
      <c r="B100" s="10" t="s">
        <v>334</v>
      </c>
      <c r="C100" s="10" t="s">
        <v>370</v>
      </c>
      <c r="D100" s="10"/>
      <c r="E100" s="10">
        <v>9.6289215087890607</v>
      </c>
      <c r="F100" s="10"/>
      <c r="G100" s="10">
        <v>10.8033902645111</v>
      </c>
      <c r="H100" s="10"/>
      <c r="I100" s="10"/>
      <c r="J100" s="10"/>
      <c r="K100" s="10"/>
    </row>
    <row r="101" spans="1:11">
      <c r="A101" s="10" t="s">
        <v>458</v>
      </c>
      <c r="B101" s="10" t="s">
        <v>501</v>
      </c>
      <c r="C101" s="10" t="s">
        <v>362</v>
      </c>
      <c r="D101" s="10"/>
      <c r="E101" s="10"/>
      <c r="F101" s="10"/>
      <c r="G101" s="10"/>
      <c r="H101" s="10">
        <v>5</v>
      </c>
      <c r="I101" s="10"/>
      <c r="J101" s="10"/>
      <c r="K101" s="10"/>
    </row>
    <row r="102" spans="1:11">
      <c r="A102" s="10" t="s">
        <v>121</v>
      </c>
      <c r="B102" s="10" t="s">
        <v>302</v>
      </c>
      <c r="C102" s="10" t="s">
        <v>363</v>
      </c>
      <c r="D102" s="10"/>
      <c r="E102" s="10"/>
      <c r="F102" s="10"/>
      <c r="G102" s="10"/>
      <c r="H102" s="10">
        <v>8.5355339050293004</v>
      </c>
      <c r="I102" s="10">
        <v>1.04999995231628</v>
      </c>
      <c r="J102" s="10"/>
      <c r="K102" s="10"/>
    </row>
    <row r="103" spans="1:11">
      <c r="A103" s="10" t="s">
        <v>154</v>
      </c>
      <c r="B103" s="10" t="s">
        <v>283</v>
      </c>
      <c r="C103" s="10" t="s">
        <v>363</v>
      </c>
      <c r="D103" s="10"/>
      <c r="E103" s="10"/>
      <c r="F103" s="10"/>
      <c r="G103" s="10"/>
      <c r="H103" s="10">
        <v>8.8500000238418597</v>
      </c>
      <c r="I103" s="10"/>
      <c r="J103" s="10"/>
      <c r="K103" s="10"/>
    </row>
    <row r="104" spans="1:11">
      <c r="A104" s="10" t="s">
        <v>896</v>
      </c>
      <c r="B104" s="10" t="s">
        <v>420</v>
      </c>
      <c r="C104" s="10" t="s">
        <v>362</v>
      </c>
      <c r="D104" s="10"/>
      <c r="E104" s="10"/>
      <c r="F104" s="10"/>
      <c r="G104" s="10">
        <v>7.10642337799072</v>
      </c>
      <c r="H104" s="10"/>
      <c r="I104" s="10"/>
      <c r="J104" s="10"/>
      <c r="K104" s="10"/>
    </row>
    <row r="105" spans="1:11">
      <c r="A105" s="10" t="s">
        <v>160</v>
      </c>
      <c r="B105" s="10" t="s">
        <v>275</v>
      </c>
      <c r="C105" s="10" t="s">
        <v>361</v>
      </c>
      <c r="D105" s="10"/>
      <c r="E105" s="10"/>
      <c r="F105" s="10"/>
      <c r="G105" s="10"/>
      <c r="H105" s="10">
        <v>7.65165042877197</v>
      </c>
      <c r="I105" s="10"/>
      <c r="J105" s="10"/>
      <c r="K105" s="10"/>
    </row>
    <row r="106" spans="1:11">
      <c r="A106" s="10" t="s">
        <v>873</v>
      </c>
      <c r="B106" s="10" t="s">
        <v>340</v>
      </c>
      <c r="C106" s="10" t="s">
        <v>369</v>
      </c>
      <c r="D106" s="10"/>
      <c r="E106" s="10"/>
      <c r="F106" s="10">
        <v>2.8499999046325701</v>
      </c>
      <c r="G106" s="10">
        <v>18.106601715087901</v>
      </c>
      <c r="H106" s="10">
        <v>4.2677669525146502</v>
      </c>
      <c r="I106" s="10"/>
      <c r="J106" s="10"/>
      <c r="K106" s="10"/>
    </row>
    <row r="107" spans="1:11">
      <c r="A107" s="10" t="s">
        <v>457</v>
      </c>
      <c r="B107" s="10" t="s">
        <v>332</v>
      </c>
      <c r="C107" s="10" t="s">
        <v>369</v>
      </c>
      <c r="D107" s="10"/>
      <c r="E107" s="10"/>
      <c r="F107" s="10">
        <v>2.8499999046325701</v>
      </c>
      <c r="G107" s="10">
        <v>18.106601715087901</v>
      </c>
      <c r="H107" s="10">
        <v>1.76776695251465</v>
      </c>
      <c r="I107" s="10"/>
      <c r="J107" s="10"/>
      <c r="K107" s="10"/>
    </row>
    <row r="108" spans="1:11">
      <c r="A108" s="10" t="s">
        <v>101</v>
      </c>
      <c r="B108" s="10" t="s">
        <v>342</v>
      </c>
      <c r="C108" s="10" t="s">
        <v>362</v>
      </c>
      <c r="D108" s="10"/>
      <c r="E108" s="10"/>
      <c r="F108" s="10"/>
      <c r="G108" s="10">
        <v>22.5</v>
      </c>
      <c r="H108" s="10">
        <v>2.5</v>
      </c>
      <c r="I108" s="10"/>
      <c r="J108" s="10"/>
      <c r="K108" s="10"/>
    </row>
    <row r="109" spans="1:11">
      <c r="A109" s="10" t="s">
        <v>109</v>
      </c>
      <c r="B109" s="10" t="s">
        <v>346</v>
      </c>
      <c r="C109" s="10" t="s">
        <v>370</v>
      </c>
      <c r="D109" s="10">
        <v>8.25</v>
      </c>
      <c r="E109" s="10">
        <v>47.574989318847699</v>
      </c>
      <c r="F109" s="10"/>
      <c r="G109" s="10">
        <v>5.3033008575439498</v>
      </c>
      <c r="H109" s="10"/>
      <c r="I109" s="10"/>
      <c r="J109" s="10"/>
      <c r="K109" s="10"/>
    </row>
    <row r="110" spans="1:11">
      <c r="A110" s="10" t="s">
        <v>871</v>
      </c>
      <c r="B110" s="10" t="s">
        <v>294</v>
      </c>
      <c r="C110" s="10" t="s">
        <v>362</v>
      </c>
      <c r="D110" s="10"/>
      <c r="E110" s="10"/>
      <c r="F110" s="10"/>
      <c r="G110" s="10"/>
      <c r="H110" s="10">
        <v>5</v>
      </c>
      <c r="I110" s="10"/>
      <c r="J110" s="10"/>
      <c r="K110" s="10"/>
    </row>
    <row r="111" spans="1:11">
      <c r="A111" s="10" t="s">
        <v>98</v>
      </c>
      <c r="B111" s="10" t="s">
        <v>284</v>
      </c>
      <c r="C111" s="10" t="s">
        <v>360</v>
      </c>
      <c r="D111" s="10">
        <v>21.5</v>
      </c>
      <c r="E111" s="10"/>
      <c r="F111" s="10"/>
      <c r="G111" s="10">
        <v>10.8566017150879</v>
      </c>
      <c r="H111" s="10">
        <v>3.5355339050293</v>
      </c>
      <c r="I111" s="10"/>
      <c r="J111" s="10"/>
      <c r="K111" s="10"/>
    </row>
    <row r="112" spans="1:11">
      <c r="A112" s="10" t="s">
        <v>874</v>
      </c>
      <c r="B112" s="10" t="s">
        <v>317</v>
      </c>
      <c r="C112" s="10" t="s">
        <v>366</v>
      </c>
      <c r="D112" s="10"/>
      <c r="E112" s="10"/>
      <c r="F112" s="10"/>
      <c r="G112" s="10">
        <v>14.6064233779907</v>
      </c>
      <c r="H112" s="10">
        <v>3.75</v>
      </c>
      <c r="I112" s="10"/>
      <c r="J112" s="10"/>
      <c r="K112" s="10">
        <v>0.36250001192092901</v>
      </c>
    </row>
    <row r="113" spans="1:11">
      <c r="A113" s="10" t="s">
        <v>875</v>
      </c>
      <c r="B113" s="10" t="s">
        <v>348</v>
      </c>
      <c r="C113" s="10" t="s">
        <v>364</v>
      </c>
      <c r="D113" s="10"/>
      <c r="E113" s="10"/>
      <c r="F113" s="10"/>
      <c r="G113" s="10">
        <v>2.0999999046325701</v>
      </c>
      <c r="H113" s="10"/>
      <c r="I113" s="10"/>
      <c r="J113" s="10"/>
      <c r="K113" s="10"/>
    </row>
    <row r="114" spans="1:11">
      <c r="A114" s="10" t="s">
        <v>876</v>
      </c>
      <c r="B114" s="10" t="s">
        <v>313</v>
      </c>
      <c r="C114" s="10" t="s">
        <v>361</v>
      </c>
      <c r="D114" s="10"/>
      <c r="E114" s="10"/>
      <c r="F114" s="10"/>
      <c r="G114" s="10"/>
      <c r="H114" s="10">
        <v>2.5</v>
      </c>
      <c r="I114" s="10"/>
      <c r="J114" s="10"/>
      <c r="K114" s="10"/>
    </row>
    <row r="115" spans="1:11">
      <c r="A115" s="10" t="s">
        <v>78</v>
      </c>
      <c r="B115" s="10" t="s">
        <v>335</v>
      </c>
      <c r="C115" s="10" t="s">
        <v>370</v>
      </c>
      <c r="D115" s="10"/>
      <c r="E115" s="10"/>
      <c r="F115" s="10"/>
      <c r="G115" s="10">
        <v>15</v>
      </c>
      <c r="H115" s="10"/>
      <c r="I115" s="10"/>
      <c r="J115" s="10"/>
      <c r="K115" s="10"/>
    </row>
    <row r="116" spans="1:11">
      <c r="A116" s="10" t="s">
        <v>934</v>
      </c>
      <c r="B116" s="10" t="s">
        <v>500</v>
      </c>
      <c r="C116" s="10" t="s">
        <v>360</v>
      </c>
      <c r="D116" s="10"/>
      <c r="E116" s="10"/>
      <c r="F116" s="10"/>
      <c r="G116" s="10"/>
      <c r="H116" s="10">
        <v>2.5</v>
      </c>
      <c r="I116" s="10"/>
      <c r="J116" s="10"/>
      <c r="K116" s="10"/>
    </row>
    <row r="117" spans="1:11">
      <c r="A117" s="10" t="s">
        <v>103</v>
      </c>
      <c r="B117" s="10" t="s">
        <v>344</v>
      </c>
      <c r="C117" s="10" t="s">
        <v>362</v>
      </c>
      <c r="D117" s="10"/>
      <c r="E117" s="10"/>
      <c r="F117" s="10"/>
      <c r="G117" s="10">
        <v>15</v>
      </c>
      <c r="H117" s="10"/>
      <c r="I117" s="10"/>
      <c r="J117" s="10"/>
      <c r="K117" s="10"/>
    </row>
    <row r="118" spans="1:11">
      <c r="A118" s="10" t="s">
        <v>176</v>
      </c>
      <c r="B118" s="10" t="s">
        <v>320</v>
      </c>
      <c r="C118" s="10" t="s">
        <v>372</v>
      </c>
      <c r="D118" s="10"/>
      <c r="E118" s="10"/>
      <c r="F118" s="10"/>
      <c r="G118" s="10"/>
      <c r="H118" s="10"/>
      <c r="I118" s="10">
        <v>11.2500002384186</v>
      </c>
      <c r="J118" s="10"/>
      <c r="K118" s="10">
        <v>2.0267500877380402</v>
      </c>
    </row>
    <row r="119" spans="1:11">
      <c r="A119" s="10" t="s">
        <v>16</v>
      </c>
      <c r="B119" s="10" t="s">
        <v>269</v>
      </c>
      <c r="C119" s="10" t="s">
        <v>367</v>
      </c>
      <c r="D119" s="10">
        <v>41.25</v>
      </c>
      <c r="E119" s="10"/>
      <c r="F119" s="10"/>
      <c r="G119" s="10"/>
      <c r="H119" s="10">
        <v>16.666666626930201</v>
      </c>
      <c r="I119" s="10"/>
      <c r="J119" s="10"/>
      <c r="K119" s="10"/>
    </row>
    <row r="120" spans="1:11">
      <c r="A120" s="10" t="s">
        <v>17</v>
      </c>
      <c r="B120" s="10" t="s">
        <v>268</v>
      </c>
      <c r="C120" s="10" t="s">
        <v>364</v>
      </c>
      <c r="D120" s="10">
        <v>92.208333015441895</v>
      </c>
      <c r="E120" s="10"/>
      <c r="F120" s="10"/>
      <c r="G120" s="10">
        <v>22.5</v>
      </c>
      <c r="H120" s="10">
        <v>6.6666666269302404</v>
      </c>
      <c r="I120" s="10"/>
      <c r="J120" s="10"/>
      <c r="K120" s="10"/>
    </row>
    <row r="121" spans="1:11">
      <c r="A121" s="10" t="s">
        <v>877</v>
      </c>
      <c r="B121" s="10" t="s">
        <v>355</v>
      </c>
      <c r="C121" s="10" t="s">
        <v>363</v>
      </c>
      <c r="D121" s="10"/>
      <c r="E121" s="10"/>
      <c r="F121" s="10"/>
      <c r="G121" s="10"/>
      <c r="H121" s="10"/>
      <c r="I121" s="10">
        <v>3.2249999046325701</v>
      </c>
      <c r="J121" s="10"/>
      <c r="K121" s="10"/>
    </row>
    <row r="122" spans="1:11">
      <c r="D122" s="10"/>
      <c r="E122" s="10"/>
      <c r="F122" s="10"/>
      <c r="G122" s="10"/>
      <c r="H122" s="10"/>
      <c r="I122" s="10"/>
      <c r="J122" s="10"/>
      <c r="K122" s="10"/>
    </row>
    <row r="123" spans="1:11">
      <c r="D123" s="10"/>
      <c r="E123" s="10"/>
      <c r="F123" s="10"/>
      <c r="G123" s="10"/>
      <c r="H123" s="10"/>
      <c r="I123" s="10"/>
      <c r="J123" s="10"/>
      <c r="K123" s="10"/>
    </row>
    <row r="124" spans="1:11">
      <c r="D124" s="10"/>
      <c r="E124" s="10"/>
      <c r="F124" s="10"/>
      <c r="G124" s="10"/>
      <c r="H124" s="10"/>
      <c r="I124" s="10"/>
      <c r="J124" s="10"/>
      <c r="K124" s="10"/>
    </row>
    <row r="125" spans="1:11">
      <c r="D125" s="10"/>
      <c r="E125" s="10"/>
      <c r="F125" s="10"/>
      <c r="G125" s="10"/>
      <c r="H125" s="10"/>
      <c r="I125" s="10"/>
      <c r="J125" s="10"/>
      <c r="K125" s="10"/>
    </row>
    <row r="126" spans="1:11">
      <c r="D126" s="10"/>
      <c r="E126" s="10"/>
      <c r="F126" s="10"/>
      <c r="G126" s="10"/>
      <c r="H126" s="10"/>
      <c r="I126" s="10"/>
      <c r="J126" s="10"/>
      <c r="K126" s="10"/>
    </row>
    <row r="127" spans="1:11">
      <c r="D127" s="10"/>
      <c r="E127" s="10"/>
      <c r="F127" s="10"/>
      <c r="G127" s="10"/>
      <c r="H127" s="10"/>
      <c r="I127" s="10"/>
      <c r="J127" s="10"/>
      <c r="K127" s="10"/>
    </row>
    <row r="128" spans="1:11">
      <c r="D128" s="10"/>
      <c r="E128" s="10"/>
      <c r="F128" s="10"/>
      <c r="G128" s="10"/>
      <c r="H128" s="10"/>
      <c r="I128" s="10"/>
      <c r="J128" s="10"/>
      <c r="K128" s="10"/>
    </row>
    <row r="129" spans="4:11">
      <c r="D129" s="10"/>
      <c r="E129" s="10"/>
      <c r="F129" s="10"/>
      <c r="G129" s="10"/>
      <c r="H129" s="10"/>
      <c r="I129" s="10"/>
      <c r="J129" s="10"/>
      <c r="K129" s="10"/>
    </row>
    <row r="130" spans="4:11">
      <c r="D130" s="10"/>
      <c r="E130" s="10"/>
      <c r="F130" s="10"/>
      <c r="G130" s="10"/>
      <c r="H130" s="10"/>
      <c r="I130" s="10"/>
      <c r="J130" s="10"/>
      <c r="K130" s="10"/>
    </row>
  </sheetData>
  <sortState ref="A2:K124">
    <sortCondition ref="B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2"/>
  <sheetViews>
    <sheetView workbookViewId="0">
      <pane ySplit="1" topLeftCell="A2" activePane="bottomLeft" state="frozen"/>
      <selection pane="bottomLeft" activeCell="K27" sqref="K27"/>
    </sheetView>
  </sheetViews>
  <sheetFormatPr defaultRowHeight="12"/>
  <cols>
    <col min="1" max="2" width="25.28515625" style="10" bestFit="1" customWidth="1"/>
    <col min="3" max="3" width="9.140625" style="10"/>
    <col min="4" max="4" width="6.5703125" style="27" bestFit="1" customWidth="1"/>
    <col min="5" max="5" width="20.42578125" style="27" customWidth="1"/>
    <col min="6" max="6" width="5.7109375" style="27" bestFit="1" customWidth="1"/>
    <col min="7" max="7" width="5.85546875" style="27" bestFit="1" customWidth="1"/>
    <col min="8" max="16384" width="9.140625" style="10"/>
  </cols>
  <sheetData>
    <row r="1" spans="1:9">
      <c r="A1" s="142" t="s">
        <v>261</v>
      </c>
      <c r="B1" s="142" t="s">
        <v>835</v>
      </c>
      <c r="C1" s="142" t="s">
        <v>262</v>
      </c>
      <c r="D1" s="144" t="s">
        <v>936</v>
      </c>
      <c r="E1" s="144" t="s">
        <v>946</v>
      </c>
      <c r="F1" s="144" t="s">
        <v>939</v>
      </c>
      <c r="G1" s="144" t="s">
        <v>937</v>
      </c>
      <c r="H1" s="144" t="s">
        <v>1046</v>
      </c>
    </row>
    <row r="2" spans="1:9">
      <c r="A2" s="10" t="s">
        <v>460</v>
      </c>
      <c r="B2" s="10" t="s">
        <v>502</v>
      </c>
      <c r="C2" s="10" t="s">
        <v>359</v>
      </c>
      <c r="E2" s="27">
        <f>F2*$I$2</f>
        <v>1.5795383110286783</v>
      </c>
      <c r="F2" s="27">
        <v>5</v>
      </c>
      <c r="H2" s="27">
        <f>D2+E2+G2</f>
        <v>1.5795383110286783</v>
      </c>
      <c r="I2" s="151">
        <f>Padaliniai_2!G19</f>
        <v>0.31590766220573563</v>
      </c>
    </row>
    <row r="3" spans="1:9">
      <c r="A3" s="10" t="s">
        <v>88</v>
      </c>
      <c r="B3" s="10" t="s">
        <v>338</v>
      </c>
      <c r="C3" s="10" t="s">
        <v>359</v>
      </c>
      <c r="E3" s="27">
        <f t="shared" ref="E3:E66" si="0">F3*$I$2</f>
        <v>6.318153244114713</v>
      </c>
      <c r="F3" s="27">
        <v>20</v>
      </c>
      <c r="H3" s="27">
        <f t="shared" ref="H3:H66" si="1">D3+E3+G3</f>
        <v>6.318153244114713</v>
      </c>
    </row>
    <row r="4" spans="1:9">
      <c r="A4" s="10" t="s">
        <v>836</v>
      </c>
      <c r="B4" s="10" t="s">
        <v>270</v>
      </c>
      <c r="C4" s="10" t="s">
        <v>360</v>
      </c>
      <c r="D4" s="27">
        <v>16</v>
      </c>
      <c r="E4" s="27">
        <f t="shared" si="0"/>
        <v>1.5795383110286783</v>
      </c>
      <c r="F4" s="27">
        <v>5</v>
      </c>
      <c r="H4" s="27">
        <f t="shared" si="1"/>
        <v>17.579538311028678</v>
      </c>
    </row>
    <row r="5" spans="1:9">
      <c r="A5" s="10" t="s">
        <v>837</v>
      </c>
      <c r="B5" s="10" t="s">
        <v>349</v>
      </c>
      <c r="C5" s="10" t="s">
        <v>361</v>
      </c>
      <c r="E5" s="27">
        <f t="shared" si="0"/>
        <v>2.3693074665430172</v>
      </c>
      <c r="F5" s="27">
        <v>7.5</v>
      </c>
      <c r="H5" s="27">
        <f t="shared" si="1"/>
        <v>2.3693074665430172</v>
      </c>
    </row>
    <row r="6" spans="1:9">
      <c r="A6" s="10" t="s">
        <v>128</v>
      </c>
      <c r="B6" s="10" t="s">
        <v>297</v>
      </c>
      <c r="C6" s="10" t="s">
        <v>360</v>
      </c>
      <c r="E6" s="27">
        <f t="shared" si="0"/>
        <v>0.90043121859287722</v>
      </c>
      <c r="F6" s="27">
        <v>2.8502987623214699</v>
      </c>
      <c r="H6" s="27">
        <f t="shared" si="1"/>
        <v>0.90043121859287722</v>
      </c>
    </row>
    <row r="7" spans="1:9">
      <c r="A7" s="10" t="s">
        <v>513</v>
      </c>
      <c r="B7" s="10" t="s">
        <v>647</v>
      </c>
      <c r="C7" s="10" t="s">
        <v>361</v>
      </c>
      <c r="D7" s="27">
        <v>48.322395324707003</v>
      </c>
      <c r="E7" s="27">
        <f t="shared" si="0"/>
        <v>4.7386149330860343</v>
      </c>
      <c r="F7" s="27">
        <v>15</v>
      </c>
      <c r="H7" s="27">
        <f t="shared" si="1"/>
        <v>53.061010257793036</v>
      </c>
    </row>
    <row r="8" spans="1:9">
      <c r="A8" s="10" t="s">
        <v>537</v>
      </c>
      <c r="B8" s="10" t="s">
        <v>653</v>
      </c>
      <c r="C8" s="10" t="s">
        <v>360</v>
      </c>
      <c r="G8" s="27">
        <v>11.8499999046326</v>
      </c>
      <c r="H8" s="27">
        <f t="shared" si="1"/>
        <v>11.8499999046326</v>
      </c>
    </row>
    <row r="9" spans="1:9">
      <c r="A9" s="10" t="s">
        <v>838</v>
      </c>
      <c r="B9" s="10" t="s">
        <v>350</v>
      </c>
      <c r="C9" s="10" t="s">
        <v>361</v>
      </c>
      <c r="D9" s="27">
        <v>14.3854322433472</v>
      </c>
      <c r="E9" s="27">
        <f t="shared" si="0"/>
        <v>0.68396018659883628</v>
      </c>
      <c r="F9" s="27">
        <v>2.1650636196136501</v>
      </c>
      <c r="H9" s="27">
        <f t="shared" si="1"/>
        <v>15.069392429946037</v>
      </c>
    </row>
    <row r="10" spans="1:9">
      <c r="A10" s="10" t="s">
        <v>82</v>
      </c>
      <c r="B10" s="10" t="s">
        <v>337</v>
      </c>
      <c r="C10" s="10" t="s">
        <v>362</v>
      </c>
      <c r="D10" s="10">
        <f>37.2204011669657-0.03</f>
        <v>37.1904011669657</v>
      </c>
      <c r="E10" s="27">
        <f t="shared" si="0"/>
        <v>4.7386149330860343</v>
      </c>
      <c r="F10" s="27">
        <v>15</v>
      </c>
      <c r="H10" s="27">
        <f t="shared" si="1"/>
        <v>41.929016100051733</v>
      </c>
    </row>
    <row r="11" spans="1:9">
      <c r="A11" s="10" t="s">
        <v>21</v>
      </c>
      <c r="B11" s="10" t="s">
        <v>273</v>
      </c>
      <c r="C11" s="10" t="s">
        <v>360</v>
      </c>
      <c r="D11" s="27">
        <v>8.875</v>
      </c>
      <c r="E11" s="27">
        <f t="shared" si="0"/>
        <v>2.137989436322139</v>
      </c>
      <c r="F11" s="27">
        <v>6.7677669525146502</v>
      </c>
      <c r="H11" s="27">
        <f t="shared" si="1"/>
        <v>11.012989436322139</v>
      </c>
    </row>
    <row r="12" spans="1:9">
      <c r="A12" s="10" t="s">
        <v>86</v>
      </c>
      <c r="B12" s="10" t="s">
        <v>330</v>
      </c>
      <c r="C12" s="10" t="s">
        <v>362</v>
      </c>
      <c r="D12" s="27">
        <v>10.6569423675537</v>
      </c>
      <c r="H12" s="27">
        <f t="shared" si="1"/>
        <v>10.6569423675537</v>
      </c>
    </row>
    <row r="13" spans="1:9">
      <c r="A13" s="10" t="s">
        <v>50</v>
      </c>
      <c r="B13" s="10" t="s">
        <v>263</v>
      </c>
      <c r="C13" s="10" t="s">
        <v>360</v>
      </c>
      <c r="D13" s="27">
        <v>112.79473876953099</v>
      </c>
      <c r="E13" s="27">
        <f t="shared" si="0"/>
        <v>2.8958202243328683</v>
      </c>
      <c r="F13" s="27">
        <v>9.1666666269302404</v>
      </c>
      <c r="H13" s="27">
        <f t="shared" si="1"/>
        <v>115.69055899386386</v>
      </c>
    </row>
    <row r="14" spans="1:9">
      <c r="A14" s="10" t="s">
        <v>534</v>
      </c>
      <c r="B14" s="10" t="s">
        <v>282</v>
      </c>
      <c r="C14" s="10" t="s">
        <v>363</v>
      </c>
      <c r="D14" s="27">
        <v>24.198684692382798</v>
      </c>
      <c r="E14" s="27">
        <f t="shared" si="0"/>
        <v>2.0060136625382472</v>
      </c>
      <c r="F14" s="27">
        <v>6.3500000238418597</v>
      </c>
      <c r="G14" s="27">
        <v>25.049999475479101</v>
      </c>
      <c r="H14" s="27">
        <f t="shared" si="1"/>
        <v>51.254697830400147</v>
      </c>
    </row>
    <row r="15" spans="1:9">
      <c r="A15" s="10" t="s">
        <v>149</v>
      </c>
      <c r="B15" s="10" t="s">
        <v>305</v>
      </c>
      <c r="C15" s="10" t="s">
        <v>363</v>
      </c>
      <c r="G15" s="27">
        <v>6.3017499446868896</v>
      </c>
      <c r="H15" s="27">
        <f t="shared" si="1"/>
        <v>6.3017499446868896</v>
      </c>
    </row>
    <row r="16" spans="1:9">
      <c r="A16" s="10" t="s">
        <v>839</v>
      </c>
      <c r="B16" s="10" t="s">
        <v>390</v>
      </c>
      <c r="C16" s="10" t="s">
        <v>359</v>
      </c>
      <c r="D16" s="27">
        <v>12.383207321166999</v>
      </c>
      <c r="H16" s="27">
        <f t="shared" si="1"/>
        <v>12.383207321166999</v>
      </c>
    </row>
    <row r="17" spans="1:8">
      <c r="A17" s="10" t="s">
        <v>379</v>
      </c>
      <c r="B17" s="10" t="s">
        <v>389</v>
      </c>
      <c r="C17" s="10" t="s">
        <v>370</v>
      </c>
      <c r="D17" s="27">
        <v>40.547700881958001</v>
      </c>
      <c r="H17" s="27">
        <f t="shared" si="1"/>
        <v>40.547700881958001</v>
      </c>
    </row>
    <row r="18" spans="1:8">
      <c r="A18" s="10" t="s">
        <v>840</v>
      </c>
      <c r="B18" s="10" t="s">
        <v>315</v>
      </c>
      <c r="C18" s="10" t="s">
        <v>364</v>
      </c>
      <c r="D18" s="27">
        <v>48.397369384765597</v>
      </c>
      <c r="E18" s="27">
        <f t="shared" si="0"/>
        <v>3.8544210124065836</v>
      </c>
      <c r="F18" s="27">
        <v>12.201100111007699</v>
      </c>
      <c r="H18" s="27">
        <f t="shared" si="1"/>
        <v>52.251790397172179</v>
      </c>
    </row>
    <row r="19" spans="1:8">
      <c r="A19" s="10" t="s">
        <v>841</v>
      </c>
      <c r="B19" s="10" t="s">
        <v>290</v>
      </c>
      <c r="C19" s="10" t="s">
        <v>360</v>
      </c>
      <c r="D19" s="27">
        <v>21.5</v>
      </c>
      <c r="E19" s="27">
        <f t="shared" si="0"/>
        <v>1.7064227590059624</v>
      </c>
      <c r="F19" s="27">
        <v>5.40165042877197</v>
      </c>
      <c r="H19" s="27">
        <f t="shared" si="1"/>
        <v>23.206422759005964</v>
      </c>
    </row>
    <row r="20" spans="1:8">
      <c r="A20" s="10" t="s">
        <v>447</v>
      </c>
      <c r="B20" s="10" t="s">
        <v>496</v>
      </c>
      <c r="C20" s="10" t="s">
        <v>362</v>
      </c>
      <c r="E20" s="27">
        <f t="shared" si="0"/>
        <v>3.1590766220573565</v>
      </c>
      <c r="F20" s="27">
        <v>10</v>
      </c>
      <c r="H20" s="27">
        <f t="shared" si="1"/>
        <v>3.1590766220573565</v>
      </c>
    </row>
    <row r="21" spans="1:8">
      <c r="A21" s="10" t="s">
        <v>842</v>
      </c>
      <c r="B21" s="10" t="s">
        <v>291</v>
      </c>
      <c r="C21" s="10" t="s">
        <v>360</v>
      </c>
      <c r="E21" s="27">
        <f t="shared" si="0"/>
        <v>1.6274458434545287</v>
      </c>
      <c r="F21" s="27">
        <v>5.15165042877197</v>
      </c>
      <c r="H21" s="27">
        <f t="shared" si="1"/>
        <v>1.6274458434545287</v>
      </c>
    </row>
    <row r="22" spans="1:8">
      <c r="A22" s="10" t="s">
        <v>843</v>
      </c>
      <c r="B22" s="10" t="s">
        <v>267</v>
      </c>
      <c r="C22" s="10" t="s">
        <v>364</v>
      </c>
      <c r="D22" s="27">
        <v>11.8333330154419</v>
      </c>
      <c r="E22" s="27">
        <f t="shared" si="0"/>
        <v>3.0235736566881788</v>
      </c>
      <c r="F22" s="27">
        <v>9.5710678100585902</v>
      </c>
      <c r="H22" s="27">
        <f t="shared" si="1"/>
        <v>14.856906672130078</v>
      </c>
    </row>
    <row r="23" spans="1:8">
      <c r="A23" s="10" t="s">
        <v>170</v>
      </c>
      <c r="B23" s="10" t="s">
        <v>318</v>
      </c>
      <c r="C23" s="10" t="s">
        <v>365</v>
      </c>
      <c r="D23" s="27">
        <v>48.397369384765597</v>
      </c>
      <c r="E23" s="27">
        <f t="shared" si="0"/>
        <v>2.242944371533421</v>
      </c>
      <c r="F23" s="27">
        <v>7.0999999046325701</v>
      </c>
      <c r="H23" s="27">
        <f t="shared" si="1"/>
        <v>50.640313756299015</v>
      </c>
    </row>
    <row r="24" spans="1:8">
      <c r="A24" s="10" t="s">
        <v>844</v>
      </c>
      <c r="B24" s="10" t="s">
        <v>316</v>
      </c>
      <c r="C24" s="10" t="s">
        <v>366</v>
      </c>
      <c r="E24" s="27">
        <f t="shared" si="0"/>
        <v>0.78976915551433913</v>
      </c>
      <c r="F24" s="27">
        <v>2.5</v>
      </c>
      <c r="H24" s="27">
        <f t="shared" si="1"/>
        <v>0.78976915551433913</v>
      </c>
    </row>
    <row r="25" spans="1:8">
      <c r="A25" s="10" t="s">
        <v>845</v>
      </c>
      <c r="B25" s="10" t="s">
        <v>303</v>
      </c>
      <c r="C25" s="10" t="s">
        <v>363</v>
      </c>
      <c r="E25" s="27">
        <f t="shared" si="0"/>
        <v>0.78976915551433913</v>
      </c>
      <c r="F25" s="27">
        <v>2.5</v>
      </c>
      <c r="H25" s="27">
        <f t="shared" si="1"/>
        <v>0.78976915551433913</v>
      </c>
    </row>
    <row r="26" spans="1:8">
      <c r="A26" s="10" t="s">
        <v>393</v>
      </c>
      <c r="B26" s="10" t="s">
        <v>418</v>
      </c>
      <c r="C26" s="10" t="s">
        <v>370</v>
      </c>
      <c r="E26" s="27">
        <f t="shared" si="0"/>
        <v>4.7386149330860343</v>
      </c>
      <c r="F26" s="27">
        <v>15</v>
      </c>
      <c r="H26" s="27">
        <f t="shared" si="1"/>
        <v>4.7386149330860343</v>
      </c>
    </row>
    <row r="27" spans="1:8">
      <c r="A27" s="10" t="s">
        <v>846</v>
      </c>
      <c r="B27" s="10" t="s">
        <v>285</v>
      </c>
      <c r="C27" s="10" t="s">
        <v>364</v>
      </c>
      <c r="E27" s="27">
        <f t="shared" si="0"/>
        <v>0.78976915551433913</v>
      </c>
      <c r="F27" s="27">
        <v>2.5</v>
      </c>
      <c r="H27" s="27">
        <f t="shared" si="1"/>
        <v>0.78976915551433913</v>
      </c>
    </row>
    <row r="28" spans="1:8">
      <c r="A28" s="10" t="s">
        <v>456</v>
      </c>
      <c r="B28" s="10" t="s">
        <v>391</v>
      </c>
      <c r="C28" s="10" t="s">
        <v>369</v>
      </c>
      <c r="D28" s="27">
        <v>24.3653964996338</v>
      </c>
      <c r="E28" s="27">
        <f t="shared" si="0"/>
        <v>0.93018580858346167</v>
      </c>
      <c r="F28" s="27">
        <v>2.94448637962341</v>
      </c>
      <c r="H28" s="27">
        <f t="shared" si="1"/>
        <v>25.295582308217263</v>
      </c>
    </row>
    <row r="29" spans="1:8">
      <c r="A29" s="10" t="s">
        <v>402</v>
      </c>
      <c r="B29" s="10" t="s">
        <v>266</v>
      </c>
      <c r="C29" s="10" t="s">
        <v>364</v>
      </c>
      <c r="D29" s="27">
        <v>11.8333330154419</v>
      </c>
      <c r="E29" s="27">
        <f t="shared" si="0"/>
        <v>3.6855893798471944</v>
      </c>
      <c r="F29" s="27">
        <v>11.6666666269302</v>
      </c>
      <c r="H29" s="27">
        <f t="shared" si="1"/>
        <v>15.518922395289094</v>
      </c>
    </row>
    <row r="30" spans="1:8">
      <c r="A30" s="10" t="s">
        <v>907</v>
      </c>
      <c r="B30" s="10" t="s">
        <v>904</v>
      </c>
      <c r="C30" s="10" t="s">
        <v>369</v>
      </c>
      <c r="E30" s="27">
        <f t="shared" si="0"/>
        <v>3.822482682562109</v>
      </c>
      <c r="F30" s="27">
        <v>12.0999999046326</v>
      </c>
      <c r="H30" s="27">
        <f t="shared" si="1"/>
        <v>3.822482682562109</v>
      </c>
    </row>
    <row r="31" spans="1:8">
      <c r="A31" s="10" t="s">
        <v>105</v>
      </c>
      <c r="B31" s="10" t="s">
        <v>331</v>
      </c>
      <c r="C31" s="10" t="s">
        <v>367</v>
      </c>
      <c r="D31" s="27">
        <v>11.357293128967299</v>
      </c>
      <c r="E31" s="27">
        <f t="shared" si="0"/>
        <v>1.8747330385976508</v>
      </c>
      <c r="F31" s="27">
        <v>5.9344335794448897</v>
      </c>
      <c r="H31" s="27">
        <f t="shared" si="1"/>
        <v>13.23202616756495</v>
      </c>
    </row>
    <row r="32" spans="1:8">
      <c r="A32" s="10" t="s">
        <v>451</v>
      </c>
      <c r="B32" s="10" t="s">
        <v>292</v>
      </c>
      <c r="C32" s="10" t="s">
        <v>362</v>
      </c>
      <c r="E32" s="27">
        <f t="shared" si="0"/>
        <v>2.3278628430237553</v>
      </c>
      <c r="F32" s="27">
        <v>7.3688077926635698</v>
      </c>
      <c r="H32" s="27">
        <f t="shared" si="1"/>
        <v>2.3278628430237553</v>
      </c>
    </row>
    <row r="33" spans="1:8">
      <c r="A33" s="10" t="s">
        <v>943</v>
      </c>
      <c r="B33" s="10" t="s">
        <v>941</v>
      </c>
      <c r="C33" s="10" t="s">
        <v>369</v>
      </c>
      <c r="E33" s="27">
        <f t="shared" si="0"/>
        <v>0.74832453199507742</v>
      </c>
      <c r="F33" s="27">
        <v>2.3688077926635702</v>
      </c>
      <c r="H33" s="27">
        <f t="shared" si="1"/>
        <v>0.74832453199507742</v>
      </c>
    </row>
    <row r="34" spans="1:8">
      <c r="A34" s="10" t="s">
        <v>910</v>
      </c>
      <c r="B34" s="10" t="s">
        <v>908</v>
      </c>
      <c r="C34" s="10" t="s">
        <v>369</v>
      </c>
      <c r="E34" s="27">
        <f t="shared" si="0"/>
        <v>3.1590766220573565</v>
      </c>
      <c r="F34" s="27">
        <v>10</v>
      </c>
      <c r="H34" s="27">
        <f t="shared" si="1"/>
        <v>3.1590766220573565</v>
      </c>
    </row>
    <row r="35" spans="1:8">
      <c r="A35" s="10" t="s">
        <v>847</v>
      </c>
      <c r="B35" s="10" t="s">
        <v>287</v>
      </c>
      <c r="C35" s="10" t="s">
        <v>363</v>
      </c>
      <c r="E35" s="27">
        <f t="shared" si="0"/>
        <v>1.5795383110286783</v>
      </c>
      <c r="F35" s="27">
        <v>5</v>
      </c>
      <c r="H35" s="27">
        <f t="shared" si="1"/>
        <v>1.5795383110286783</v>
      </c>
    </row>
    <row r="36" spans="1:8">
      <c r="A36" s="10" t="s">
        <v>52</v>
      </c>
      <c r="B36" s="10" t="s">
        <v>324</v>
      </c>
      <c r="C36" s="10" t="s">
        <v>359</v>
      </c>
      <c r="D36" s="27">
        <v>117.791955947876</v>
      </c>
      <c r="H36" s="27">
        <f t="shared" si="1"/>
        <v>117.791955947876</v>
      </c>
    </row>
    <row r="37" spans="1:8">
      <c r="A37" s="10" t="s">
        <v>848</v>
      </c>
      <c r="B37" s="10" t="s">
        <v>299</v>
      </c>
      <c r="C37" s="10" t="s">
        <v>362</v>
      </c>
      <c r="E37" s="27">
        <f t="shared" si="0"/>
        <v>0.45141371562340599</v>
      </c>
      <c r="F37" s="27">
        <v>1.4289419651031501</v>
      </c>
      <c r="H37" s="27">
        <f t="shared" si="1"/>
        <v>0.45141371562340599</v>
      </c>
    </row>
    <row r="38" spans="1:8">
      <c r="A38" s="10" t="s">
        <v>454</v>
      </c>
      <c r="B38" s="10" t="s">
        <v>499</v>
      </c>
      <c r="C38" s="10" t="s">
        <v>363</v>
      </c>
      <c r="E38" s="27">
        <f t="shared" si="0"/>
        <v>1.5795383110286783</v>
      </c>
      <c r="F38" s="27">
        <v>5</v>
      </c>
      <c r="H38" s="27">
        <f t="shared" si="1"/>
        <v>1.5795383110286783</v>
      </c>
    </row>
    <row r="39" spans="1:8">
      <c r="A39" s="10" t="s">
        <v>849</v>
      </c>
      <c r="B39" s="10" t="s">
        <v>351</v>
      </c>
      <c r="C39" s="10" t="s">
        <v>361</v>
      </c>
      <c r="E39" s="27">
        <f t="shared" si="0"/>
        <v>0.78976915551433913</v>
      </c>
      <c r="F39" s="27">
        <v>2.5</v>
      </c>
      <c r="H39" s="27">
        <f t="shared" si="1"/>
        <v>0.78976915551433913</v>
      </c>
    </row>
    <row r="40" spans="1:8">
      <c r="A40" s="10" t="s">
        <v>850</v>
      </c>
      <c r="B40" s="10" t="s">
        <v>329</v>
      </c>
      <c r="C40" s="10" t="s">
        <v>364</v>
      </c>
      <c r="D40" s="27">
        <v>24.198684692382798</v>
      </c>
      <c r="E40" s="27">
        <f t="shared" si="0"/>
        <v>0.55845112529346075</v>
      </c>
      <c r="F40" s="27">
        <v>1.76776695251465</v>
      </c>
      <c r="H40" s="27">
        <f t="shared" si="1"/>
        <v>24.757135817676257</v>
      </c>
    </row>
    <row r="41" spans="1:8">
      <c r="A41" s="10" t="s">
        <v>851</v>
      </c>
      <c r="B41" s="10" t="s">
        <v>326</v>
      </c>
      <c r="C41" s="10" t="s">
        <v>368</v>
      </c>
      <c r="D41" s="27">
        <v>24.198684692382798</v>
      </c>
      <c r="E41" s="27">
        <f t="shared" si="0"/>
        <v>1.3596423319818036</v>
      </c>
      <c r="F41" s="27">
        <v>4.3039232492446899</v>
      </c>
      <c r="H41" s="27">
        <f t="shared" si="1"/>
        <v>25.558327024364601</v>
      </c>
    </row>
    <row r="42" spans="1:8">
      <c r="A42" s="10" t="s">
        <v>852</v>
      </c>
      <c r="B42" s="10" t="s">
        <v>325</v>
      </c>
      <c r="C42" s="10" t="s">
        <v>368</v>
      </c>
      <c r="D42" s="27">
        <v>24.198684692382798</v>
      </c>
      <c r="E42" s="27">
        <f t="shared" si="0"/>
        <v>0.98883078689585602</v>
      </c>
      <c r="F42" s="27">
        <v>3.13012599945068</v>
      </c>
      <c r="H42" s="27">
        <f t="shared" si="1"/>
        <v>25.187515479278655</v>
      </c>
    </row>
    <row r="43" spans="1:8">
      <c r="A43" s="10" t="s">
        <v>398</v>
      </c>
      <c r="B43" s="10" t="s">
        <v>422</v>
      </c>
      <c r="C43" s="10" t="s">
        <v>364</v>
      </c>
      <c r="E43" s="27">
        <f t="shared" si="0"/>
        <v>0.55845112529346075</v>
      </c>
      <c r="F43" s="27">
        <v>1.76776695251465</v>
      </c>
      <c r="H43" s="27">
        <f t="shared" si="1"/>
        <v>0.55845112529346075</v>
      </c>
    </row>
    <row r="44" spans="1:8">
      <c r="A44" s="10" t="s">
        <v>165</v>
      </c>
      <c r="B44" s="10" t="s">
        <v>312</v>
      </c>
      <c r="C44" s="10" t="s">
        <v>369</v>
      </c>
      <c r="E44" s="27">
        <f t="shared" si="0"/>
        <v>1.1169022505869215</v>
      </c>
      <c r="F44" s="27">
        <v>3.5355339050293</v>
      </c>
      <c r="H44" s="27">
        <f t="shared" si="1"/>
        <v>1.1169022505869215</v>
      </c>
    </row>
    <row r="45" spans="1:8">
      <c r="A45" s="10" t="s">
        <v>377</v>
      </c>
      <c r="B45" s="10" t="s">
        <v>376</v>
      </c>
      <c r="C45" s="10" t="s">
        <v>366</v>
      </c>
      <c r="E45" s="27">
        <f t="shared" si="0"/>
        <v>5.354634814132603</v>
      </c>
      <c r="F45" s="27">
        <v>16.949999809265101</v>
      </c>
      <c r="G45" s="27">
        <v>0.36250001192092901</v>
      </c>
      <c r="H45" s="27">
        <f t="shared" si="1"/>
        <v>5.717134826053532</v>
      </c>
    </row>
    <row r="46" spans="1:8">
      <c r="A46" s="10" t="s">
        <v>397</v>
      </c>
      <c r="B46" s="10" t="s">
        <v>300</v>
      </c>
      <c r="C46" s="10" t="s">
        <v>362</v>
      </c>
      <c r="E46" s="27">
        <f t="shared" si="0"/>
        <v>2.5328740140793085</v>
      </c>
      <c r="F46" s="27">
        <v>8.0177669525146502</v>
      </c>
      <c r="H46" s="27">
        <f t="shared" si="1"/>
        <v>2.5328740140793085</v>
      </c>
    </row>
    <row r="47" spans="1:8">
      <c r="A47" s="10" t="s">
        <v>853</v>
      </c>
      <c r="B47" s="10" t="s">
        <v>354</v>
      </c>
      <c r="C47" s="10" t="s">
        <v>363</v>
      </c>
      <c r="G47" s="27">
        <v>3.2249999046325701</v>
      </c>
      <c r="H47" s="27">
        <f t="shared" si="1"/>
        <v>3.2249999046325701</v>
      </c>
    </row>
    <row r="48" spans="1:8">
      <c r="A48" s="10" t="s">
        <v>102</v>
      </c>
      <c r="B48" s="10" t="s">
        <v>343</v>
      </c>
      <c r="C48" s="10" t="s">
        <v>370</v>
      </c>
      <c r="E48" s="27">
        <f t="shared" si="0"/>
        <v>2.3693074665430172</v>
      </c>
      <c r="F48" s="27">
        <v>7.5</v>
      </c>
      <c r="H48" s="27">
        <f t="shared" si="1"/>
        <v>2.3693074665430172</v>
      </c>
    </row>
    <row r="49" spans="1:8">
      <c r="A49" s="10" t="s">
        <v>112</v>
      </c>
      <c r="B49" s="10" t="s">
        <v>288</v>
      </c>
      <c r="C49" s="10" t="s">
        <v>364</v>
      </c>
      <c r="D49" s="27">
        <v>13.375</v>
      </c>
      <c r="E49" s="27">
        <f t="shared" si="0"/>
        <v>4.3238864050701373</v>
      </c>
      <c r="F49" s="27">
        <v>13.6871843338013</v>
      </c>
      <c r="H49" s="27">
        <f t="shared" si="1"/>
        <v>17.698886405070137</v>
      </c>
    </row>
    <row r="50" spans="1:8">
      <c r="A50" s="10" t="s">
        <v>120</v>
      </c>
      <c r="B50" s="10" t="s">
        <v>279</v>
      </c>
      <c r="C50" s="10" t="s">
        <v>363</v>
      </c>
      <c r="D50" s="27">
        <v>24.198684692382798</v>
      </c>
      <c r="E50" s="27">
        <f t="shared" si="0"/>
        <v>5.3928811232311995</v>
      </c>
      <c r="F50" s="27">
        <v>17.071067810058601</v>
      </c>
      <c r="G50" s="27">
        <v>30.124999523162799</v>
      </c>
      <c r="H50" s="27">
        <f t="shared" si="1"/>
        <v>59.716565338776796</v>
      </c>
    </row>
    <row r="51" spans="1:8">
      <c r="A51" s="10" t="s">
        <v>111</v>
      </c>
      <c r="B51" s="10" t="s">
        <v>345</v>
      </c>
      <c r="C51" s="10" t="s">
        <v>371</v>
      </c>
      <c r="E51" s="27">
        <f t="shared" si="0"/>
        <v>2.4651225313947212</v>
      </c>
      <c r="F51" s="27">
        <v>7.8033008575439498</v>
      </c>
      <c r="H51" s="27">
        <f t="shared" si="1"/>
        <v>2.4651225313947212</v>
      </c>
    </row>
    <row r="52" spans="1:8">
      <c r="A52" s="10" t="s">
        <v>854</v>
      </c>
      <c r="B52" s="10" t="s">
        <v>649</v>
      </c>
      <c r="C52" s="10" t="s">
        <v>366</v>
      </c>
      <c r="E52" s="27">
        <f t="shared" si="0"/>
        <v>2.2449735959852353</v>
      </c>
      <c r="F52" s="27">
        <v>7.10642337799072</v>
      </c>
      <c r="H52" s="27">
        <f t="shared" si="1"/>
        <v>2.2449735959852353</v>
      </c>
    </row>
    <row r="53" spans="1:8">
      <c r="A53" s="10" t="s">
        <v>520</v>
      </c>
      <c r="B53" s="10" t="s">
        <v>333</v>
      </c>
      <c r="C53" s="10" t="s">
        <v>370</v>
      </c>
      <c r="D53" s="27">
        <v>35.893741607666001</v>
      </c>
      <c r="E53" s="27">
        <f t="shared" si="0"/>
        <v>3.4128737623579055</v>
      </c>
      <c r="F53" s="27">
        <v>10.8033902645111</v>
      </c>
      <c r="H53" s="27">
        <f t="shared" si="1"/>
        <v>39.306615370023906</v>
      </c>
    </row>
    <row r="54" spans="1:8">
      <c r="A54" s="10" t="s">
        <v>855</v>
      </c>
      <c r="B54" s="10" t="s">
        <v>656</v>
      </c>
      <c r="C54" s="10" t="s">
        <v>366</v>
      </c>
      <c r="E54" s="27">
        <f t="shared" si="0"/>
        <v>2.3693074665430172</v>
      </c>
      <c r="F54" s="27">
        <v>7.5</v>
      </c>
      <c r="H54" s="27">
        <f t="shared" si="1"/>
        <v>2.3693074665430172</v>
      </c>
    </row>
    <row r="55" spans="1:8">
      <c r="A55" s="10" t="s">
        <v>138</v>
      </c>
      <c r="B55" s="10" t="s">
        <v>296</v>
      </c>
      <c r="C55" s="10" t="s">
        <v>366</v>
      </c>
      <c r="E55" s="27">
        <f t="shared" si="0"/>
        <v>1.9744228887858477</v>
      </c>
      <c r="F55" s="27">
        <v>6.25</v>
      </c>
      <c r="G55" s="27">
        <v>0.36250001192092901</v>
      </c>
      <c r="H55" s="27">
        <f t="shared" si="1"/>
        <v>2.3369229007067767</v>
      </c>
    </row>
    <row r="56" spans="1:8">
      <c r="A56" s="10" t="s">
        <v>178</v>
      </c>
      <c r="B56" s="10" t="s">
        <v>353</v>
      </c>
      <c r="C56" s="10" t="s">
        <v>366</v>
      </c>
      <c r="E56" s="27">
        <f t="shared" si="0"/>
        <v>0.78976915551433913</v>
      </c>
      <c r="F56" s="27">
        <v>2.5</v>
      </c>
      <c r="G56" s="27">
        <v>2.7000000476837198</v>
      </c>
      <c r="H56" s="27">
        <f t="shared" si="1"/>
        <v>3.4897692031980592</v>
      </c>
    </row>
    <row r="57" spans="1:8">
      <c r="A57" s="10" t="s">
        <v>856</v>
      </c>
      <c r="B57" s="10" t="s">
        <v>271</v>
      </c>
      <c r="C57" s="10" t="s">
        <v>360</v>
      </c>
      <c r="D57" s="27">
        <v>16</v>
      </c>
      <c r="E57" s="27">
        <f t="shared" si="0"/>
        <v>2.1060510688185294</v>
      </c>
      <c r="F57" s="27">
        <v>6.6666666269302404</v>
      </c>
      <c r="H57" s="27">
        <f t="shared" si="1"/>
        <v>18.10605106881853</v>
      </c>
    </row>
    <row r="58" spans="1:8">
      <c r="A58" s="10" t="s">
        <v>857</v>
      </c>
      <c r="B58" s="10" t="s">
        <v>308</v>
      </c>
      <c r="C58" s="10" t="s">
        <v>367</v>
      </c>
      <c r="E58" s="27">
        <f t="shared" si="0"/>
        <v>0.78976915551433913</v>
      </c>
      <c r="F58" s="27">
        <v>2.5</v>
      </c>
      <c r="H58" s="27">
        <f t="shared" si="1"/>
        <v>0.78976915551433913</v>
      </c>
    </row>
    <row r="59" spans="1:8">
      <c r="A59" s="10" t="s">
        <v>159</v>
      </c>
      <c r="B59" s="10" t="s">
        <v>295</v>
      </c>
      <c r="C59" s="10" t="s">
        <v>362</v>
      </c>
      <c r="E59" s="27">
        <f t="shared" si="0"/>
        <v>9.4772298661720686</v>
      </c>
      <c r="F59" s="27">
        <v>30</v>
      </c>
      <c r="H59" s="27">
        <f t="shared" si="1"/>
        <v>9.4772298661720686</v>
      </c>
    </row>
    <row r="60" spans="1:8">
      <c r="A60" s="10" t="s">
        <v>116</v>
      </c>
      <c r="B60" s="10" t="s">
        <v>323</v>
      </c>
      <c r="C60" s="10" t="s">
        <v>362</v>
      </c>
      <c r="D60" s="27">
        <v>48.345325469970703</v>
      </c>
      <c r="H60" s="27">
        <f t="shared" si="1"/>
        <v>48.345325469970703</v>
      </c>
    </row>
    <row r="61" spans="1:8">
      <c r="A61" s="10" t="s">
        <v>132</v>
      </c>
      <c r="B61" s="10" t="s">
        <v>289</v>
      </c>
      <c r="C61" s="10" t="s">
        <v>360</v>
      </c>
      <c r="E61" s="27">
        <f t="shared" si="0"/>
        <v>2.8070082132603056</v>
      </c>
      <c r="F61" s="27">
        <v>8.8855338096618706</v>
      </c>
      <c r="G61" s="27">
        <v>7.00000023841858</v>
      </c>
      <c r="H61" s="27">
        <f t="shared" si="1"/>
        <v>9.807008451678886</v>
      </c>
    </row>
    <row r="62" spans="1:8">
      <c r="A62" s="10" t="s">
        <v>858</v>
      </c>
      <c r="B62" s="10" t="s">
        <v>352</v>
      </c>
      <c r="C62" s="10" t="s">
        <v>364</v>
      </c>
      <c r="E62" s="27">
        <f t="shared" si="0"/>
        <v>0.52651275778985107</v>
      </c>
      <c r="F62" s="27">
        <v>1.6666666269302399</v>
      </c>
      <c r="H62" s="27">
        <f t="shared" si="1"/>
        <v>0.52651275778985107</v>
      </c>
    </row>
    <row r="63" spans="1:8">
      <c r="A63" s="10" t="s">
        <v>859</v>
      </c>
      <c r="B63" s="10" t="s">
        <v>645</v>
      </c>
      <c r="C63" s="10" t="s">
        <v>370</v>
      </c>
      <c r="D63" s="27">
        <v>19.901046752929702</v>
      </c>
      <c r="H63" s="27">
        <f t="shared" si="1"/>
        <v>19.901046752929702</v>
      </c>
    </row>
    <row r="64" spans="1:8">
      <c r="A64" s="10" t="s">
        <v>41</v>
      </c>
      <c r="B64" s="10" t="s">
        <v>274</v>
      </c>
      <c r="C64" s="10" t="s">
        <v>361</v>
      </c>
      <c r="D64" s="27">
        <v>32.203609466552699</v>
      </c>
      <c r="E64" s="27">
        <f t="shared" si="0"/>
        <v>1.9545789385271111</v>
      </c>
      <c r="F64" s="27">
        <v>6.1871843338012704</v>
      </c>
      <c r="H64" s="27">
        <f t="shared" si="1"/>
        <v>34.158188405079812</v>
      </c>
    </row>
    <row r="65" spans="1:8">
      <c r="A65" s="10" t="s">
        <v>11</v>
      </c>
      <c r="B65" s="10" t="s">
        <v>265</v>
      </c>
      <c r="C65" s="10" t="s">
        <v>364</v>
      </c>
      <c r="D65" s="27">
        <v>79.551514625549302</v>
      </c>
      <c r="H65" s="27">
        <f t="shared" si="1"/>
        <v>79.551514625549302</v>
      </c>
    </row>
    <row r="66" spans="1:8">
      <c r="A66" s="10" t="s">
        <v>860</v>
      </c>
      <c r="B66" s="10" t="s">
        <v>321</v>
      </c>
      <c r="C66" s="10" t="s">
        <v>364</v>
      </c>
      <c r="D66" s="27">
        <v>26.75</v>
      </c>
      <c r="E66" s="27">
        <f t="shared" si="0"/>
        <v>1.6274458434545287</v>
      </c>
      <c r="F66" s="27">
        <v>5.15165042877197</v>
      </c>
      <c r="H66" s="27">
        <f t="shared" si="1"/>
        <v>28.377445843454527</v>
      </c>
    </row>
    <row r="67" spans="1:8">
      <c r="A67" s="10" t="s">
        <v>81</v>
      </c>
      <c r="B67" s="10" t="s">
        <v>336</v>
      </c>
      <c r="C67" s="10" t="s">
        <v>362</v>
      </c>
      <c r="E67" s="27">
        <f t="shared" ref="E67:E120" si="2">F67*$I$2</f>
        <v>4.7386149330860343</v>
      </c>
      <c r="F67" s="27">
        <v>15</v>
      </c>
      <c r="H67" s="27">
        <f t="shared" ref="H67:H121" si="3">D67+E67+G67</f>
        <v>4.7386149330860343</v>
      </c>
    </row>
    <row r="68" spans="1:8">
      <c r="A68" s="10" t="s">
        <v>861</v>
      </c>
      <c r="B68" s="10" t="s">
        <v>424</v>
      </c>
      <c r="C68" s="10" t="s">
        <v>366</v>
      </c>
      <c r="E68" s="27">
        <f t="shared" si="2"/>
        <v>0.39488457775716956</v>
      </c>
      <c r="F68" s="27">
        <v>1.25</v>
      </c>
      <c r="G68" s="27">
        <v>0.36250001192092901</v>
      </c>
      <c r="H68" s="27">
        <f t="shared" si="3"/>
        <v>0.75738458967809863</v>
      </c>
    </row>
    <row r="69" spans="1:8">
      <c r="A69" s="10" t="s">
        <v>113</v>
      </c>
      <c r="B69" s="10" t="s">
        <v>322</v>
      </c>
      <c r="C69" s="10" t="s">
        <v>360</v>
      </c>
      <c r="E69" s="27">
        <f t="shared" si="2"/>
        <v>1.5795383110286783</v>
      </c>
      <c r="F69" s="27">
        <v>5</v>
      </c>
      <c r="H69" s="27">
        <f t="shared" si="3"/>
        <v>1.5795383110286783</v>
      </c>
    </row>
    <row r="70" spans="1:8">
      <c r="A70" s="10" t="s">
        <v>151</v>
      </c>
      <c r="B70" s="10" t="s">
        <v>306</v>
      </c>
      <c r="C70" s="10" t="s">
        <v>360</v>
      </c>
      <c r="E70" s="27">
        <f t="shared" si="2"/>
        <v>1.5795383110286783</v>
      </c>
      <c r="F70" s="27">
        <v>5</v>
      </c>
      <c r="H70" s="27">
        <f t="shared" si="3"/>
        <v>1.5795383110286783</v>
      </c>
    </row>
    <row r="71" spans="1:8">
      <c r="A71" s="10" t="s">
        <v>862</v>
      </c>
      <c r="B71" s="10" t="s">
        <v>264</v>
      </c>
      <c r="C71" s="10" t="s">
        <v>360</v>
      </c>
      <c r="D71" s="27">
        <v>16</v>
      </c>
      <c r="H71" s="27">
        <f t="shared" si="3"/>
        <v>16</v>
      </c>
    </row>
    <row r="72" spans="1:8">
      <c r="A72" s="10" t="s">
        <v>394</v>
      </c>
      <c r="B72" s="10" t="s">
        <v>419</v>
      </c>
      <c r="C72" s="10" t="s">
        <v>362</v>
      </c>
      <c r="E72" s="27">
        <f t="shared" si="2"/>
        <v>2.3693074665430172</v>
      </c>
      <c r="F72" s="27">
        <v>7.5</v>
      </c>
      <c r="H72" s="27">
        <f t="shared" si="3"/>
        <v>2.3693074665430172</v>
      </c>
    </row>
    <row r="73" spans="1:8">
      <c r="A73" s="10" t="s">
        <v>401</v>
      </c>
      <c r="B73" s="10" t="s">
        <v>272</v>
      </c>
      <c r="C73" s="10" t="s">
        <v>364</v>
      </c>
      <c r="D73" s="27">
        <v>8.875</v>
      </c>
      <c r="E73" s="27">
        <f t="shared" si="2"/>
        <v>5.5283840886003732</v>
      </c>
      <c r="F73" s="27">
        <v>17.5</v>
      </c>
      <c r="H73" s="27">
        <f t="shared" si="3"/>
        <v>14.403384088600372</v>
      </c>
    </row>
    <row r="74" spans="1:8">
      <c r="A74" s="10" t="s">
        <v>863</v>
      </c>
      <c r="B74" s="10" t="s">
        <v>304</v>
      </c>
      <c r="C74" s="10" t="s">
        <v>363</v>
      </c>
      <c r="E74" s="27">
        <f t="shared" si="2"/>
        <v>0.78976915551433913</v>
      </c>
      <c r="F74" s="27">
        <v>2.5</v>
      </c>
      <c r="H74" s="27">
        <f t="shared" si="3"/>
        <v>0.78976915551433913</v>
      </c>
    </row>
    <row r="75" spans="1:8">
      <c r="A75" s="10" t="s">
        <v>886</v>
      </c>
      <c r="B75" s="10" t="s">
        <v>425</v>
      </c>
      <c r="C75" s="10" t="s">
        <v>368</v>
      </c>
      <c r="E75" s="27">
        <f t="shared" si="2"/>
        <v>1.3596423319818036</v>
      </c>
      <c r="F75" s="27">
        <v>4.3039232492446899</v>
      </c>
      <c r="H75" s="27">
        <f t="shared" si="3"/>
        <v>1.3596423319818036</v>
      </c>
    </row>
    <row r="76" spans="1:8">
      <c r="A76" s="10" t="s">
        <v>404</v>
      </c>
      <c r="B76" s="10" t="s">
        <v>426</v>
      </c>
      <c r="C76" s="10" t="s">
        <v>371</v>
      </c>
      <c r="E76" s="27">
        <f t="shared" si="2"/>
        <v>0.60043235372723813</v>
      </c>
      <c r="F76" s="27">
        <v>1.90065777301788</v>
      </c>
      <c r="H76" s="27">
        <f t="shared" si="3"/>
        <v>0.60043235372723813</v>
      </c>
    </row>
    <row r="77" spans="1:8">
      <c r="A77" s="10" t="s">
        <v>462</v>
      </c>
      <c r="B77" s="10" t="s">
        <v>301</v>
      </c>
      <c r="C77" s="10" t="s">
        <v>362</v>
      </c>
      <c r="E77" s="27">
        <f t="shared" si="2"/>
        <v>2.6286890789310093</v>
      </c>
      <c r="F77" s="27">
        <v>8.3210678100585902</v>
      </c>
      <c r="H77" s="27">
        <f t="shared" si="3"/>
        <v>2.6286890789310093</v>
      </c>
    </row>
    <row r="78" spans="1:8">
      <c r="A78" s="10" t="s">
        <v>452</v>
      </c>
      <c r="B78" s="10" t="s">
        <v>347</v>
      </c>
      <c r="C78" s="10" t="s">
        <v>359</v>
      </c>
      <c r="E78" s="27">
        <f t="shared" si="2"/>
        <v>2.3693074665430172</v>
      </c>
      <c r="F78" s="27">
        <v>7.5</v>
      </c>
      <c r="H78" s="27">
        <f t="shared" si="3"/>
        <v>2.3693074665430172</v>
      </c>
    </row>
    <row r="79" spans="1:8">
      <c r="A79" s="10" t="s">
        <v>461</v>
      </c>
      <c r="B79" s="10" t="s">
        <v>373</v>
      </c>
      <c r="C79" s="10" t="s">
        <v>359</v>
      </c>
      <c r="E79" s="27">
        <f t="shared" si="2"/>
        <v>2.3693074665430172</v>
      </c>
      <c r="F79" s="27">
        <v>7.5</v>
      </c>
      <c r="H79" s="27">
        <f t="shared" si="3"/>
        <v>2.3693074665430172</v>
      </c>
    </row>
    <row r="80" spans="1:8">
      <c r="A80" s="10" t="s">
        <v>864</v>
      </c>
      <c r="B80" s="10" t="s">
        <v>319</v>
      </c>
      <c r="C80" s="10" t="s">
        <v>364</v>
      </c>
      <c r="E80" s="27">
        <f t="shared" si="2"/>
        <v>0.78976915551433913</v>
      </c>
      <c r="F80" s="27">
        <v>2.5</v>
      </c>
      <c r="H80" s="27">
        <f t="shared" si="3"/>
        <v>0.78976915551433913</v>
      </c>
    </row>
    <row r="81" spans="1:8">
      <c r="A81" s="10" t="s">
        <v>865</v>
      </c>
      <c r="B81" s="10" t="s">
        <v>646</v>
      </c>
      <c r="C81" s="10" t="s">
        <v>370</v>
      </c>
      <c r="D81" s="27">
        <v>19.901046752929702</v>
      </c>
      <c r="H81" s="27">
        <f t="shared" si="3"/>
        <v>19.901046752929702</v>
      </c>
    </row>
    <row r="82" spans="1:8">
      <c r="A82" s="10" t="s">
        <v>866</v>
      </c>
      <c r="B82" s="10" t="s">
        <v>356</v>
      </c>
      <c r="C82" s="10" t="s">
        <v>361</v>
      </c>
      <c r="E82" s="27">
        <f t="shared" si="2"/>
        <v>0.83767668794018957</v>
      </c>
      <c r="F82" s="27">
        <v>2.65165042877197</v>
      </c>
      <c r="G82" s="27">
        <v>3.75</v>
      </c>
      <c r="H82" s="27">
        <f t="shared" si="3"/>
        <v>4.5876766879401893</v>
      </c>
    </row>
    <row r="83" spans="1:8">
      <c r="A83" s="10" t="s">
        <v>161</v>
      </c>
      <c r="B83" s="10" t="s">
        <v>311</v>
      </c>
      <c r="C83" s="10" t="s">
        <v>364</v>
      </c>
      <c r="E83" s="27">
        <f t="shared" si="2"/>
        <v>0.90282743124681197</v>
      </c>
      <c r="F83" s="27">
        <v>2.8578839302063002</v>
      </c>
      <c r="H83" s="27">
        <f t="shared" si="3"/>
        <v>0.90282743124681197</v>
      </c>
    </row>
    <row r="84" spans="1:8">
      <c r="A84" s="10" t="s">
        <v>54</v>
      </c>
      <c r="B84" s="10" t="s">
        <v>327</v>
      </c>
      <c r="C84" s="10" t="s">
        <v>368</v>
      </c>
      <c r="D84" s="27">
        <v>34.222110748291001</v>
      </c>
      <c r="E84" s="27">
        <f t="shared" si="2"/>
        <v>3.1590766220573565</v>
      </c>
      <c r="F84" s="27">
        <v>10</v>
      </c>
      <c r="H84" s="27">
        <f t="shared" si="3"/>
        <v>37.381187370348357</v>
      </c>
    </row>
    <row r="85" spans="1:8">
      <c r="A85" s="10" t="s">
        <v>890</v>
      </c>
      <c r="B85" s="10" t="s">
        <v>417</v>
      </c>
      <c r="C85" s="10" t="s">
        <v>370</v>
      </c>
      <c r="E85" s="27">
        <f t="shared" si="2"/>
        <v>1.6753533758803822</v>
      </c>
      <c r="F85" s="27">
        <v>5.3033008575439498</v>
      </c>
      <c r="H85" s="27">
        <f t="shared" si="3"/>
        <v>1.6753533758803822</v>
      </c>
    </row>
    <row r="86" spans="1:8">
      <c r="A86" s="10" t="s">
        <v>404</v>
      </c>
      <c r="B86" s="10" t="s">
        <v>497</v>
      </c>
      <c r="C86" s="10" t="s">
        <v>371</v>
      </c>
      <c r="E86" s="27">
        <f t="shared" si="2"/>
        <v>0.90282743124681197</v>
      </c>
      <c r="F86" s="27">
        <v>2.8578839302063002</v>
      </c>
      <c r="H86" s="27">
        <f t="shared" si="3"/>
        <v>0.90282743124681197</v>
      </c>
    </row>
    <row r="87" spans="1:8">
      <c r="A87" s="10" t="s">
        <v>140</v>
      </c>
      <c r="B87" s="10" t="s">
        <v>298</v>
      </c>
      <c r="C87" s="10" t="s">
        <v>362</v>
      </c>
      <c r="E87" s="27">
        <f t="shared" si="2"/>
        <v>1.0098648409168667</v>
      </c>
      <c r="F87" s="27">
        <v>3.1967089176178001</v>
      </c>
      <c r="H87" s="27">
        <f t="shared" si="3"/>
        <v>1.0098648409168667</v>
      </c>
    </row>
    <row r="88" spans="1:8">
      <c r="A88" s="10" t="s">
        <v>396</v>
      </c>
      <c r="B88" s="10" t="s">
        <v>421</v>
      </c>
      <c r="C88" s="10" t="s">
        <v>362</v>
      </c>
      <c r="D88" s="27">
        <v>29.168155670166001</v>
      </c>
      <c r="H88" s="27">
        <f t="shared" si="3"/>
        <v>29.168155670166001</v>
      </c>
    </row>
    <row r="89" spans="1:8">
      <c r="A89" s="10" t="s">
        <v>157</v>
      </c>
      <c r="B89" s="10" t="s">
        <v>309</v>
      </c>
      <c r="C89" s="10" t="s">
        <v>366</v>
      </c>
      <c r="E89" s="27">
        <f t="shared" si="2"/>
        <v>1.5795383110286783</v>
      </c>
      <c r="F89" s="27">
        <v>5</v>
      </c>
      <c r="H89" s="27">
        <f t="shared" si="3"/>
        <v>1.5795383110286783</v>
      </c>
    </row>
    <row r="90" spans="1:8">
      <c r="A90" s="10" t="s">
        <v>867</v>
      </c>
      <c r="B90" s="10" t="s">
        <v>314</v>
      </c>
      <c r="C90" s="10" t="s">
        <v>364</v>
      </c>
      <c r="E90" s="27">
        <f t="shared" si="2"/>
        <v>0.78976915551433913</v>
      </c>
      <c r="F90" s="27">
        <v>2.5</v>
      </c>
      <c r="H90" s="27">
        <f t="shared" si="3"/>
        <v>0.78976915551433913</v>
      </c>
    </row>
    <row r="91" spans="1:8">
      <c r="A91" s="10" t="s">
        <v>152</v>
      </c>
      <c r="B91" s="10" t="s">
        <v>307</v>
      </c>
      <c r="C91" s="10" t="s">
        <v>364</v>
      </c>
      <c r="E91" s="27">
        <f t="shared" si="2"/>
        <v>1.1169022505869215</v>
      </c>
      <c r="F91" s="27">
        <v>3.5355339050293</v>
      </c>
      <c r="H91" s="27">
        <f t="shared" si="3"/>
        <v>1.1169022505869215</v>
      </c>
    </row>
    <row r="92" spans="1:8">
      <c r="A92" s="10" t="s">
        <v>868</v>
      </c>
      <c r="B92" s="10" t="s">
        <v>339</v>
      </c>
      <c r="C92" s="10" t="s">
        <v>369</v>
      </c>
      <c r="E92" s="27">
        <f t="shared" si="2"/>
        <v>5.2845984015172505</v>
      </c>
      <c r="F92" s="27">
        <v>16.728300809860201</v>
      </c>
      <c r="H92" s="27">
        <f t="shared" si="3"/>
        <v>5.2845984015172505</v>
      </c>
    </row>
    <row r="93" spans="1:8">
      <c r="A93" s="10" t="s">
        <v>539</v>
      </c>
      <c r="B93" s="10" t="s">
        <v>654</v>
      </c>
      <c r="C93" s="10" t="s">
        <v>362</v>
      </c>
      <c r="G93" s="27">
        <v>8.0249996185302699</v>
      </c>
      <c r="H93" s="27">
        <f t="shared" si="3"/>
        <v>8.0249996185302699</v>
      </c>
    </row>
    <row r="94" spans="1:8">
      <c r="A94" s="10" t="s">
        <v>99</v>
      </c>
      <c r="B94" s="10" t="s">
        <v>341</v>
      </c>
      <c r="C94" s="10" t="s">
        <v>371</v>
      </c>
      <c r="E94" s="27">
        <f t="shared" si="2"/>
        <v>2.9932251069311713</v>
      </c>
      <c r="F94" s="27">
        <v>9.4750000238418597</v>
      </c>
      <c r="H94" s="27">
        <f t="shared" si="3"/>
        <v>2.9932251069311713</v>
      </c>
    </row>
    <row r="95" spans="1:8">
      <c r="A95" s="10" t="s">
        <v>79</v>
      </c>
      <c r="B95" s="10" t="s">
        <v>293</v>
      </c>
      <c r="C95" s="10" t="s">
        <v>361</v>
      </c>
      <c r="D95" s="27">
        <v>62.707827568054199</v>
      </c>
      <c r="E95" s="27">
        <f t="shared" si="2"/>
        <v>14.962395059097766</v>
      </c>
      <c r="F95" s="27">
        <v>47.3631913661957</v>
      </c>
      <c r="G95" s="27">
        <v>3.75</v>
      </c>
      <c r="H95" s="27">
        <f t="shared" si="3"/>
        <v>81.420222627151958</v>
      </c>
    </row>
    <row r="96" spans="1:8">
      <c r="A96" s="10" t="s">
        <v>158</v>
      </c>
      <c r="B96" s="10" t="s">
        <v>310</v>
      </c>
      <c r="C96" s="10" t="s">
        <v>369</v>
      </c>
      <c r="D96" s="27">
        <v>27.416908264160199</v>
      </c>
      <c r="E96" s="27">
        <f t="shared" si="2"/>
        <v>7.393610871182382</v>
      </c>
      <c r="F96" s="27">
        <v>23.4043416976929</v>
      </c>
      <c r="H96" s="27">
        <f t="shared" si="3"/>
        <v>34.810519135342581</v>
      </c>
    </row>
    <row r="97" spans="1:8">
      <c r="A97" s="10" t="s">
        <v>869</v>
      </c>
      <c r="B97" s="10" t="s">
        <v>648</v>
      </c>
      <c r="C97" s="10" t="s">
        <v>366</v>
      </c>
      <c r="E97" s="27">
        <f t="shared" si="2"/>
        <v>4.7386149330860343</v>
      </c>
      <c r="F97" s="27">
        <v>15</v>
      </c>
      <c r="H97" s="27">
        <f t="shared" si="3"/>
        <v>4.7386149330860343</v>
      </c>
    </row>
    <row r="98" spans="1:8">
      <c r="A98" s="10" t="s">
        <v>870</v>
      </c>
      <c r="B98" s="10" t="s">
        <v>280</v>
      </c>
      <c r="C98" s="10" t="s">
        <v>363</v>
      </c>
      <c r="E98" s="27">
        <f t="shared" si="2"/>
        <v>1.5795383110286783</v>
      </c>
      <c r="F98" s="27">
        <v>5</v>
      </c>
      <c r="H98" s="27">
        <f t="shared" si="3"/>
        <v>1.5795383110286783</v>
      </c>
    </row>
    <row r="99" spans="1:8">
      <c r="A99" s="10" t="s">
        <v>399</v>
      </c>
      <c r="B99" s="10" t="s">
        <v>423</v>
      </c>
      <c r="C99" s="10" t="s">
        <v>364</v>
      </c>
      <c r="E99" s="27">
        <f t="shared" si="2"/>
        <v>0.55845112529346075</v>
      </c>
      <c r="F99" s="27">
        <v>1.76776695251465</v>
      </c>
      <c r="H99" s="27">
        <f t="shared" si="3"/>
        <v>0.55845112529346075</v>
      </c>
    </row>
    <row r="100" spans="1:8">
      <c r="A100" s="10" t="s">
        <v>872</v>
      </c>
      <c r="B100" s="10" t="s">
        <v>334</v>
      </c>
      <c r="C100" s="10" t="s">
        <v>370</v>
      </c>
      <c r="D100" s="27">
        <v>9.6289215087890607</v>
      </c>
      <c r="E100" s="27">
        <f t="shared" si="2"/>
        <v>3.4128737623579055</v>
      </c>
      <c r="F100" s="27">
        <v>10.8033902645111</v>
      </c>
      <c r="H100" s="27">
        <f t="shared" si="3"/>
        <v>13.041795271146967</v>
      </c>
    </row>
    <row r="101" spans="1:8">
      <c r="A101" s="10" t="s">
        <v>458</v>
      </c>
      <c r="B101" s="10" t="s">
        <v>501</v>
      </c>
      <c r="C101" s="10" t="s">
        <v>362</v>
      </c>
      <c r="E101" s="27">
        <f t="shared" si="2"/>
        <v>1.5795383110286783</v>
      </c>
      <c r="F101" s="27">
        <v>5</v>
      </c>
      <c r="H101" s="27">
        <f t="shared" si="3"/>
        <v>1.5795383110286783</v>
      </c>
    </row>
    <row r="102" spans="1:8">
      <c r="A102" s="10" t="s">
        <v>121</v>
      </c>
      <c r="B102" s="10" t="s">
        <v>302</v>
      </c>
      <c r="C102" s="10" t="s">
        <v>363</v>
      </c>
      <c r="E102" s="27">
        <f t="shared" si="2"/>
        <v>2.6964405616155998</v>
      </c>
      <c r="F102" s="27">
        <v>8.5355339050293004</v>
      </c>
      <c r="G102" s="27">
        <v>1.04999995231628</v>
      </c>
      <c r="H102" s="27">
        <f t="shared" si="3"/>
        <v>3.7464405139318799</v>
      </c>
    </row>
    <row r="103" spans="1:8">
      <c r="A103" s="10" t="s">
        <v>154</v>
      </c>
      <c r="B103" s="10" t="s">
        <v>283</v>
      </c>
      <c r="C103" s="10" t="s">
        <v>363</v>
      </c>
      <c r="E103" s="27">
        <f t="shared" si="2"/>
        <v>2.7957828180525865</v>
      </c>
      <c r="F103" s="27">
        <v>8.8500000238418597</v>
      </c>
      <c r="H103" s="27">
        <f t="shared" si="3"/>
        <v>2.7957828180525865</v>
      </c>
    </row>
    <row r="104" spans="1:8">
      <c r="A104" s="10" t="s">
        <v>896</v>
      </c>
      <c r="B104" s="10" t="s">
        <v>420</v>
      </c>
      <c r="C104" s="10" t="s">
        <v>362</v>
      </c>
      <c r="E104" s="27">
        <f t="shared" si="2"/>
        <v>2.2449735959852353</v>
      </c>
      <c r="F104" s="27">
        <v>7.10642337799072</v>
      </c>
      <c r="H104" s="27">
        <f t="shared" si="3"/>
        <v>2.2449735959852353</v>
      </c>
    </row>
    <row r="105" spans="1:8">
      <c r="A105" s="10" t="s">
        <v>160</v>
      </c>
      <c r="B105" s="10" t="s">
        <v>275</v>
      </c>
      <c r="C105" s="10" t="s">
        <v>361</v>
      </c>
      <c r="E105" s="27">
        <f t="shared" si="2"/>
        <v>2.4172149989688676</v>
      </c>
      <c r="F105" s="27">
        <v>7.65165042877197</v>
      </c>
      <c r="H105" s="27">
        <f t="shared" si="3"/>
        <v>2.4172149989688676</v>
      </c>
    </row>
    <row r="106" spans="1:8">
      <c r="A106" s="10" t="s">
        <v>873</v>
      </c>
      <c r="B106" s="10" t="s">
        <v>340</v>
      </c>
      <c r="C106" s="10" t="s">
        <v>369</v>
      </c>
      <c r="E106" s="27">
        <f t="shared" si="2"/>
        <v>7.9685713062706203</v>
      </c>
      <c r="F106" s="27">
        <v>25.2243685722351</v>
      </c>
      <c r="H106" s="27">
        <f t="shared" si="3"/>
        <v>7.9685713062706203</v>
      </c>
    </row>
    <row r="107" spans="1:8">
      <c r="A107" s="10" t="s">
        <v>457</v>
      </c>
      <c r="B107" s="10" t="s">
        <v>332</v>
      </c>
      <c r="C107" s="10" t="s">
        <v>369</v>
      </c>
      <c r="E107" s="27">
        <f t="shared" si="2"/>
        <v>7.1788021507562805</v>
      </c>
      <c r="F107" s="27">
        <v>22.7243685722351</v>
      </c>
      <c r="H107" s="27">
        <f t="shared" si="3"/>
        <v>7.1788021507562805</v>
      </c>
    </row>
    <row r="108" spans="1:8">
      <c r="A108" s="10" t="s">
        <v>101</v>
      </c>
      <c r="B108" s="10" t="s">
        <v>342</v>
      </c>
      <c r="C108" s="10" t="s">
        <v>362</v>
      </c>
      <c r="E108" s="27">
        <f t="shared" si="2"/>
        <v>7.8976915551433908</v>
      </c>
      <c r="F108" s="27">
        <v>25</v>
      </c>
      <c r="H108" s="27">
        <f t="shared" si="3"/>
        <v>7.8976915551433908</v>
      </c>
    </row>
    <row r="109" spans="1:8">
      <c r="A109" s="10" t="s">
        <v>109</v>
      </c>
      <c r="B109" s="10" t="s">
        <v>346</v>
      </c>
      <c r="C109" s="10" t="s">
        <v>370</v>
      </c>
      <c r="D109" s="27">
        <v>55.824989318847699</v>
      </c>
      <c r="E109" s="27">
        <f t="shared" si="2"/>
        <v>1.6753533758803822</v>
      </c>
      <c r="F109" s="27">
        <v>5.3033008575439498</v>
      </c>
      <c r="H109" s="27">
        <f t="shared" si="3"/>
        <v>57.500342694728083</v>
      </c>
    </row>
    <row r="110" spans="1:8">
      <c r="A110" s="10" t="s">
        <v>871</v>
      </c>
      <c r="B110" s="10" t="s">
        <v>294</v>
      </c>
      <c r="C110" s="10" t="s">
        <v>362</v>
      </c>
      <c r="E110" s="27">
        <f t="shared" si="2"/>
        <v>1.5795383110286783</v>
      </c>
      <c r="F110" s="27">
        <v>5</v>
      </c>
      <c r="H110" s="27">
        <f t="shared" si="3"/>
        <v>1.5795383110286783</v>
      </c>
    </row>
    <row r="111" spans="1:8">
      <c r="A111" s="10" t="s">
        <v>98</v>
      </c>
      <c r="B111" s="10" t="s">
        <v>284</v>
      </c>
      <c r="C111" s="10" t="s">
        <v>360</v>
      </c>
      <c r="D111" s="27">
        <v>21.5</v>
      </c>
      <c r="E111" s="27">
        <f t="shared" si="2"/>
        <v>4.5465859178991197</v>
      </c>
      <c r="F111" s="27">
        <v>14.3921356201172</v>
      </c>
      <c r="H111" s="27">
        <f t="shared" si="3"/>
        <v>26.046585917899119</v>
      </c>
    </row>
    <row r="112" spans="1:8">
      <c r="A112" s="10" t="s">
        <v>874</v>
      </c>
      <c r="B112" s="10" t="s">
        <v>317</v>
      </c>
      <c r="C112" s="10" t="s">
        <v>366</v>
      </c>
      <c r="E112" s="27">
        <f t="shared" si="2"/>
        <v>5.798934795799755</v>
      </c>
      <c r="F112" s="27">
        <v>18.356423377990701</v>
      </c>
      <c r="G112" s="27">
        <v>0.36250001192092901</v>
      </c>
      <c r="H112" s="27">
        <f t="shared" si="3"/>
        <v>6.161434807720684</v>
      </c>
    </row>
    <row r="113" spans="1:8">
      <c r="A113" s="10" t="s">
        <v>875</v>
      </c>
      <c r="B113" s="10" t="s">
        <v>348</v>
      </c>
      <c r="C113" s="10" t="s">
        <v>364</v>
      </c>
      <c r="E113" s="27">
        <f t="shared" si="2"/>
        <v>0.66340606050474304</v>
      </c>
      <c r="F113" s="27">
        <v>2.0999999046325701</v>
      </c>
      <c r="H113" s="27">
        <f t="shared" si="3"/>
        <v>0.66340606050474304</v>
      </c>
    </row>
    <row r="114" spans="1:8">
      <c r="A114" s="10" t="s">
        <v>876</v>
      </c>
      <c r="B114" s="10" t="s">
        <v>313</v>
      </c>
      <c r="C114" s="10" t="s">
        <v>361</v>
      </c>
      <c r="E114" s="27">
        <f t="shared" si="2"/>
        <v>0.78976915551433913</v>
      </c>
      <c r="F114" s="27">
        <v>2.5</v>
      </c>
      <c r="H114" s="27">
        <f t="shared" si="3"/>
        <v>0.78976915551433913</v>
      </c>
    </row>
    <row r="115" spans="1:8">
      <c r="A115" s="10" t="s">
        <v>78</v>
      </c>
      <c r="B115" s="10" t="s">
        <v>335</v>
      </c>
      <c r="C115" s="10" t="s">
        <v>370</v>
      </c>
      <c r="E115" s="27">
        <f t="shared" si="2"/>
        <v>4.7386149330860343</v>
      </c>
      <c r="F115" s="27">
        <v>15</v>
      </c>
      <c r="H115" s="27">
        <f t="shared" si="3"/>
        <v>4.7386149330860343</v>
      </c>
    </row>
    <row r="116" spans="1:8">
      <c r="A116" s="10" t="s">
        <v>934</v>
      </c>
      <c r="B116" s="10" t="s">
        <v>500</v>
      </c>
      <c r="C116" s="10" t="s">
        <v>360</v>
      </c>
      <c r="E116" s="27">
        <f t="shared" si="2"/>
        <v>0.78976915551433913</v>
      </c>
      <c r="F116" s="27">
        <v>2.5</v>
      </c>
      <c r="H116" s="27">
        <f t="shared" si="3"/>
        <v>0.78976915551433913</v>
      </c>
    </row>
    <row r="117" spans="1:8">
      <c r="A117" s="10" t="s">
        <v>103</v>
      </c>
      <c r="B117" s="10" t="s">
        <v>344</v>
      </c>
      <c r="C117" s="10" t="s">
        <v>362</v>
      </c>
      <c r="E117" s="27">
        <f t="shared" si="2"/>
        <v>4.7386149330860343</v>
      </c>
      <c r="F117" s="27">
        <v>15</v>
      </c>
      <c r="H117" s="27">
        <f t="shared" si="3"/>
        <v>4.7386149330860343</v>
      </c>
    </row>
    <row r="118" spans="1:8">
      <c r="A118" s="10" t="s">
        <v>176</v>
      </c>
      <c r="B118" s="10" t="s">
        <v>320</v>
      </c>
      <c r="C118" s="10" t="s">
        <v>372</v>
      </c>
      <c r="G118" s="27">
        <v>13.2767503261566</v>
      </c>
      <c r="H118" s="27">
        <f t="shared" si="3"/>
        <v>13.2767503261566</v>
      </c>
    </row>
    <row r="119" spans="1:8">
      <c r="A119" s="10" t="s">
        <v>16</v>
      </c>
      <c r="B119" s="10" t="s">
        <v>269</v>
      </c>
      <c r="C119" s="10" t="s">
        <v>367</v>
      </c>
      <c r="D119" s="27">
        <v>41.25</v>
      </c>
      <c r="E119" s="27">
        <f t="shared" si="2"/>
        <v>5.2651276908758735</v>
      </c>
      <c r="F119" s="27">
        <v>16.666666626930201</v>
      </c>
      <c r="H119" s="27">
        <f t="shared" si="3"/>
        <v>46.515127690875872</v>
      </c>
    </row>
    <row r="120" spans="1:8">
      <c r="A120" s="10" t="s">
        <v>17</v>
      </c>
      <c r="B120" s="10" t="s">
        <v>268</v>
      </c>
      <c r="C120" s="10" t="s">
        <v>364</v>
      </c>
      <c r="D120" s="27">
        <v>92.208333015441895</v>
      </c>
      <c r="E120" s="27">
        <f t="shared" si="2"/>
        <v>9.213973468447568</v>
      </c>
      <c r="F120" s="27">
        <v>29.166666626930201</v>
      </c>
      <c r="H120" s="27">
        <f t="shared" si="3"/>
        <v>101.42230648388946</v>
      </c>
    </row>
    <row r="121" spans="1:8">
      <c r="A121" s="10" t="s">
        <v>877</v>
      </c>
      <c r="B121" s="10" t="s">
        <v>355</v>
      </c>
      <c r="C121" s="10" t="s">
        <v>363</v>
      </c>
      <c r="G121" s="27">
        <v>3.2249999046325701</v>
      </c>
      <c r="H121" s="27">
        <f t="shared" si="3"/>
        <v>3.2249999046325701</v>
      </c>
    </row>
    <row r="122" spans="1:8">
      <c r="D122" s="76">
        <f>SUM(D2:D121)</f>
        <v>1408.348822683384</v>
      </c>
      <c r="E122" s="76">
        <f>SUM(E2:E121)</f>
        <v>285.29226114830431</v>
      </c>
      <c r="F122" s="76">
        <f>SUM(F2:F121)</f>
        <v>903.08750081062317</v>
      </c>
      <c r="G122" s="76">
        <f>SUM(G2:G121)</f>
        <v>120.7784988880157</v>
      </c>
    </row>
  </sheetData>
  <autoFilter ref="E1:E12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pane ySplit="1" topLeftCell="A2" activePane="bottomLeft" state="frozen"/>
      <selection pane="bottomLeft" activeCell="C13" sqref="C13"/>
    </sheetView>
  </sheetViews>
  <sheetFormatPr defaultRowHeight="12"/>
  <cols>
    <col min="1" max="1" width="9.140625" style="10"/>
    <col min="2" max="9" width="9.140625" style="27"/>
    <col min="10" max="16384" width="9.140625" style="10"/>
  </cols>
  <sheetData>
    <row r="1" spans="1:12">
      <c r="A1" s="142" t="s">
        <v>262</v>
      </c>
      <c r="B1" s="143" t="s">
        <v>10</v>
      </c>
      <c r="C1" s="143" t="s">
        <v>233</v>
      </c>
      <c r="D1" s="143" t="s">
        <v>40</v>
      </c>
      <c r="E1" s="143" t="s">
        <v>71</v>
      </c>
      <c r="F1" s="143" t="s">
        <v>115</v>
      </c>
      <c r="G1" s="143" t="s">
        <v>357</v>
      </c>
      <c r="H1" s="143" t="s">
        <v>655</v>
      </c>
      <c r="I1" s="143" t="s">
        <v>358</v>
      </c>
    </row>
    <row r="2" spans="1:12">
      <c r="A2" s="10" t="s">
        <v>366</v>
      </c>
      <c r="D2" s="27">
        <v>5.6999998092651403</v>
      </c>
      <c r="E2" s="27">
        <v>44.212846755981403</v>
      </c>
      <c r="F2" s="27">
        <v>32.5</v>
      </c>
      <c r="G2" s="27">
        <v>2.7000000476837198</v>
      </c>
      <c r="I2" s="27">
        <v>1.45000004768372</v>
      </c>
      <c r="K2" s="258"/>
      <c r="L2" s="151">
        <v>0.31590766220573563</v>
      </c>
    </row>
    <row r="3" spans="1:12">
      <c r="A3" s="10" t="s">
        <v>368</v>
      </c>
      <c r="C3" s="27">
        <v>82.619480133056598</v>
      </c>
      <c r="E3" s="27">
        <v>7.5</v>
      </c>
      <c r="F3" s="27">
        <v>14.237972497940101</v>
      </c>
    </row>
    <row r="4" spans="1:12">
      <c r="A4" s="10" t="s">
        <v>370</v>
      </c>
      <c r="B4" s="27">
        <v>16.5</v>
      </c>
      <c r="C4" s="27">
        <v>165.19744682312</v>
      </c>
      <c r="E4" s="27">
        <v>69.713382244110093</v>
      </c>
    </row>
    <row r="5" spans="1:12">
      <c r="A5" s="10" t="s">
        <v>365</v>
      </c>
      <c r="C5" s="27">
        <v>48.397369384765597</v>
      </c>
      <c r="D5" s="27">
        <v>7.0999999046325701</v>
      </c>
    </row>
    <row r="6" spans="1:12">
      <c r="A6" s="10" t="s">
        <v>361</v>
      </c>
      <c r="C6" s="27">
        <v>157.61926460266099</v>
      </c>
      <c r="D6" s="27">
        <v>5</v>
      </c>
      <c r="E6" s="27">
        <v>25.606601715087901</v>
      </c>
      <c r="F6" s="27">
        <v>62.9121384620667</v>
      </c>
      <c r="G6" s="27">
        <v>7.5</v>
      </c>
    </row>
    <row r="7" spans="1:12">
      <c r="A7" s="10" t="s">
        <v>371</v>
      </c>
      <c r="D7" s="27">
        <v>4.4750000238418597</v>
      </c>
      <c r="E7" s="27">
        <v>12.803300857543899</v>
      </c>
      <c r="F7" s="27">
        <v>4.7585417032241804</v>
      </c>
    </row>
    <row r="8" spans="1:12">
      <c r="A8" s="10" t="s">
        <v>372</v>
      </c>
      <c r="G8" s="27">
        <v>11.2500002384186</v>
      </c>
      <c r="I8" s="27">
        <v>2.0267500877380402</v>
      </c>
    </row>
    <row r="9" spans="1:12">
      <c r="A9" s="10" t="s">
        <v>363</v>
      </c>
      <c r="C9" s="27">
        <v>48.397369384765597</v>
      </c>
      <c r="F9" s="27">
        <v>60.806601762771599</v>
      </c>
      <c r="G9" s="27">
        <v>59.849998712539701</v>
      </c>
      <c r="H9" s="27">
        <v>7.0999999046325701</v>
      </c>
      <c r="I9" s="27">
        <v>2.0267500877380402</v>
      </c>
    </row>
    <row r="10" spans="1:12">
      <c r="A10" s="10" t="s">
        <v>359</v>
      </c>
      <c r="C10" s="27">
        <v>130.175163269043</v>
      </c>
      <c r="E10" s="27">
        <v>15</v>
      </c>
      <c r="F10" s="27">
        <v>25</v>
      </c>
    </row>
    <row r="11" spans="1:12">
      <c r="A11" s="10" t="s">
        <v>360</v>
      </c>
      <c r="B11" s="27">
        <v>115.875</v>
      </c>
      <c r="C11" s="27">
        <v>96.794738769531307</v>
      </c>
      <c r="D11" s="27">
        <v>5.3499999046325701</v>
      </c>
      <c r="E11" s="27">
        <v>11.1066017150879</v>
      </c>
      <c r="F11" s="27">
        <v>60.325767636299098</v>
      </c>
      <c r="G11" s="27">
        <v>14.5499999523163</v>
      </c>
      <c r="I11" s="27">
        <v>4.3000001907348597</v>
      </c>
    </row>
    <row r="12" spans="1:12">
      <c r="A12" s="10" t="s">
        <v>364</v>
      </c>
      <c r="B12" s="27">
        <v>182.874999046326</v>
      </c>
      <c r="C12" s="27">
        <f>134.147568702698-9.01</f>
        <v>125.137568702698</v>
      </c>
      <c r="E12" s="27">
        <v>44.806601524352999</v>
      </c>
      <c r="F12" s="27">
        <v>77.101119637489305</v>
      </c>
    </row>
    <row r="13" spans="1:12">
      <c r="A13" s="10" t="s">
        <v>367</v>
      </c>
      <c r="B13" s="27">
        <v>41.25</v>
      </c>
      <c r="E13" s="27">
        <v>11.357293128967299</v>
      </c>
      <c r="F13" s="27">
        <v>25.101100206375101</v>
      </c>
    </row>
    <row r="14" spans="1:12">
      <c r="A14" s="10" t="s">
        <v>369</v>
      </c>
      <c r="C14" s="27">
        <v>51.782304763793903</v>
      </c>
      <c r="D14" s="27">
        <v>19.224999666214</v>
      </c>
      <c r="E14" s="27">
        <v>71.516504287719698</v>
      </c>
      <c r="F14" s="27">
        <v>28.288703680038498</v>
      </c>
    </row>
    <row r="15" spans="1:12">
      <c r="A15" s="10" t="s">
        <v>362</v>
      </c>
      <c r="C15" s="27">
        <f>88.1704235076904-0.03</f>
        <v>88.1404235076904</v>
      </c>
      <c r="D15" s="27">
        <v>2.5</v>
      </c>
      <c r="E15" s="27">
        <v>82.106423377990694</v>
      </c>
      <c r="F15" s="27">
        <v>78.333293437957806</v>
      </c>
      <c r="G15" s="27">
        <v>8.0249996185302699</v>
      </c>
    </row>
    <row r="16" spans="1:12">
      <c r="D16" s="76">
        <f>SUM(D2:D15)</f>
        <v>49.349999308586135</v>
      </c>
      <c r="E16" s="76">
        <f>SUM(E2:E15)</f>
        <v>395.72955560684193</v>
      </c>
      <c r="F16" s="76">
        <f>SUM(F2:F15)</f>
        <v>469.36523902416246</v>
      </c>
    </row>
    <row r="17" spans="6:6">
      <c r="F17" s="76">
        <f>(D16+E16+F16)</f>
        <v>914.44479393959045</v>
      </c>
    </row>
    <row r="18" spans="6:6">
      <c r="F18" s="76">
        <f>(D16+E16+F16)*L2</f>
        <v>288.88011706966165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pane ySplit="1" topLeftCell="A2" activePane="bottomLeft" state="frozen"/>
      <selection pane="bottomLeft" activeCell="B13" sqref="B13"/>
    </sheetView>
  </sheetViews>
  <sheetFormatPr defaultRowHeight="12"/>
  <cols>
    <col min="1" max="1" width="9.140625" style="10"/>
    <col min="2" max="2" width="6.5703125" style="146" bestFit="1" customWidth="1"/>
    <col min="3" max="4" width="5.7109375" style="146" bestFit="1" customWidth="1"/>
    <col min="5" max="16384" width="9.140625" style="10"/>
  </cols>
  <sheetData>
    <row r="1" spans="1:7">
      <c r="A1" s="142" t="s">
        <v>262</v>
      </c>
      <c r="B1" s="145" t="s">
        <v>938</v>
      </c>
      <c r="C1" s="145" t="s">
        <v>939</v>
      </c>
      <c r="D1" s="145" t="s">
        <v>937</v>
      </c>
    </row>
    <row r="2" spans="1:7">
      <c r="A2" s="10" t="s">
        <v>366</v>
      </c>
      <c r="B2" s="27"/>
      <c r="C2" s="27">
        <v>82.412846565246596</v>
      </c>
      <c r="D2" s="27">
        <v>4.1500000953674299</v>
      </c>
    </row>
    <row r="3" spans="1:7">
      <c r="A3" s="10" t="s">
        <v>368</v>
      </c>
      <c r="B3" s="27">
        <v>82.619480133056598</v>
      </c>
      <c r="C3" s="27">
        <v>21.737972497940099</v>
      </c>
      <c r="D3" s="27"/>
    </row>
    <row r="4" spans="1:7">
      <c r="A4" s="10" t="s">
        <v>370</v>
      </c>
      <c r="B4" s="27">
        <v>181.69744682312</v>
      </c>
      <c r="C4" s="27">
        <v>69.713382244110093</v>
      </c>
      <c r="D4" s="27"/>
    </row>
    <row r="5" spans="1:7">
      <c r="A5" s="10" t="s">
        <v>365</v>
      </c>
      <c r="B5" s="27">
        <v>48.397369384765597</v>
      </c>
      <c r="C5" s="27">
        <v>7.0999999046325701</v>
      </c>
      <c r="D5" s="27"/>
    </row>
    <row r="6" spans="1:7">
      <c r="A6" s="10" t="s">
        <v>361</v>
      </c>
      <c r="B6" s="27">
        <v>157.61926460266099</v>
      </c>
      <c r="C6" s="27">
        <v>93.518740177154498</v>
      </c>
      <c r="D6" s="27">
        <v>7.5</v>
      </c>
    </row>
    <row r="7" spans="1:7">
      <c r="A7" s="10" t="s">
        <v>371</v>
      </c>
      <c r="B7" s="27"/>
      <c r="C7" s="27">
        <v>22.03684258461</v>
      </c>
      <c r="D7" s="27"/>
    </row>
    <row r="8" spans="1:7">
      <c r="A8" s="10" t="s">
        <v>372</v>
      </c>
      <c r="B8" s="27"/>
      <c r="C8" s="27"/>
      <c r="D8" s="27">
        <v>13.2767503261566</v>
      </c>
    </row>
    <row r="9" spans="1:7">
      <c r="A9" s="10" t="s">
        <v>363</v>
      </c>
      <c r="B9" s="27">
        <v>48.397369384765597</v>
      </c>
      <c r="C9" s="27">
        <v>60.806601762771599</v>
      </c>
      <c r="D9" s="27">
        <v>68.976748704910307</v>
      </c>
    </row>
    <row r="10" spans="1:7">
      <c r="A10" s="10" t="s">
        <v>359</v>
      </c>
      <c r="B10" s="27">
        <v>130.175163269043</v>
      </c>
      <c r="C10" s="27">
        <v>40</v>
      </c>
      <c r="D10" s="27"/>
    </row>
    <row r="11" spans="1:7">
      <c r="A11" s="10" t="s">
        <v>360</v>
      </c>
      <c r="B11" s="27">
        <v>212.66973876953099</v>
      </c>
      <c r="C11" s="27">
        <v>76.782369256019606</v>
      </c>
      <c r="D11" s="27">
        <v>18.850000143051101</v>
      </c>
    </row>
    <row r="12" spans="1:7">
      <c r="A12" s="10" t="s">
        <v>364</v>
      </c>
      <c r="B12" s="27">
        <f>317.022567749023-9.01</f>
        <v>308.01256774902299</v>
      </c>
      <c r="C12" s="27">
        <v>121.90772116184201</v>
      </c>
      <c r="D12" s="27"/>
    </row>
    <row r="13" spans="1:7">
      <c r="A13" s="10" t="s">
        <v>367</v>
      </c>
      <c r="B13" s="27">
        <v>41.25</v>
      </c>
      <c r="C13" s="27">
        <v>36.4583933353424</v>
      </c>
      <c r="D13" s="27"/>
    </row>
    <row r="14" spans="1:7">
      <c r="A14" s="10" t="s">
        <v>369</v>
      </c>
      <c r="B14" s="27">
        <v>51.782304763793903</v>
      </c>
      <c r="C14" s="27">
        <v>119.030207633972</v>
      </c>
      <c r="D14" s="27"/>
    </row>
    <row r="15" spans="1:7">
      <c r="A15" s="10" t="s">
        <v>362</v>
      </c>
      <c r="B15" s="27">
        <f>88.1704235076904-0.03</f>
        <v>88.1404235076904</v>
      </c>
      <c r="C15" s="27">
        <v>162.939716815948</v>
      </c>
      <c r="D15" s="27">
        <v>8.0249996185302699</v>
      </c>
    </row>
    <row r="16" spans="1:7">
      <c r="A16" s="148" t="s">
        <v>940</v>
      </c>
      <c r="B16" s="147">
        <f>SUM(B2:B15)</f>
        <v>1350.7611283874501</v>
      </c>
      <c r="C16" s="147">
        <f>SUM(C2:C15)</f>
        <v>914.44479393958954</v>
      </c>
      <c r="D16" s="147">
        <f>SUM(D2:D15)</f>
        <v>120.77849888801572</v>
      </c>
      <c r="G16" s="149">
        <v>288.88011706966137</v>
      </c>
    </row>
    <row r="17" spans="1:9">
      <c r="B17" s="147">
        <v>1359.8011283874503</v>
      </c>
      <c r="C17" s="149">
        <v>288.88011706966137</v>
      </c>
      <c r="D17" s="147">
        <v>120.77849888801572</v>
      </c>
      <c r="G17" s="149">
        <v>914.44479393958954</v>
      </c>
      <c r="H17" s="27"/>
      <c r="I17" s="150"/>
    </row>
    <row r="19" spans="1:9">
      <c r="G19" s="151">
        <f>G16/G17</f>
        <v>0.31590766220573563</v>
      </c>
    </row>
    <row r="29" spans="1:9">
      <c r="A29" s="10" t="s">
        <v>949</v>
      </c>
      <c r="B29" s="259">
        <v>1240</v>
      </c>
      <c r="C29" s="259">
        <v>907.83</v>
      </c>
    </row>
    <row r="30" spans="1:9">
      <c r="B30" s="260"/>
      <c r="C30" s="259">
        <v>262.47000000000003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6"/>
  <sheetViews>
    <sheetView zoomScaleNormal="100" workbookViewId="0">
      <pane ySplit="1" topLeftCell="A71" activePane="bottomLeft" state="frozen"/>
      <selection pane="bottomLeft" activeCell="H22" sqref="H21:H22"/>
    </sheetView>
  </sheetViews>
  <sheetFormatPr defaultRowHeight="12" customHeight="1"/>
  <cols>
    <col min="1" max="2" width="26.5703125" style="189" customWidth="1"/>
    <col min="3" max="3" width="11.28515625" style="189" customWidth="1"/>
    <col min="4" max="5" width="16.7109375" style="212" customWidth="1"/>
    <col min="6" max="6" width="19" style="189" customWidth="1"/>
    <col min="7" max="16384" width="9.140625" style="189"/>
  </cols>
  <sheetData>
    <row r="1" spans="1:6" ht="12" customHeight="1">
      <c r="A1" s="7" t="s">
        <v>835</v>
      </c>
      <c r="B1" s="7" t="s">
        <v>261</v>
      </c>
      <c r="C1" s="7" t="s">
        <v>262</v>
      </c>
      <c r="D1" s="28" t="s">
        <v>276</v>
      </c>
      <c r="E1" s="28" t="s">
        <v>935</v>
      </c>
      <c r="F1" s="7" t="s">
        <v>234</v>
      </c>
    </row>
    <row r="2" spans="1:6" ht="12" customHeight="1">
      <c r="A2" s="50" t="s">
        <v>502</v>
      </c>
      <c r="B2" s="50" t="s">
        <v>460</v>
      </c>
      <c r="C2" s="50" t="s">
        <v>359</v>
      </c>
      <c r="D2" s="48">
        <v>5</v>
      </c>
      <c r="E2" s="48" t="s">
        <v>947</v>
      </c>
      <c r="F2" s="47" t="s">
        <v>115</v>
      </c>
    </row>
    <row r="3" spans="1:6" ht="12" customHeight="1">
      <c r="A3" s="122" t="s">
        <v>338</v>
      </c>
      <c r="B3" s="122" t="s">
        <v>88</v>
      </c>
      <c r="C3" s="122" t="s">
        <v>359</v>
      </c>
      <c r="D3" s="22">
        <v>15</v>
      </c>
      <c r="E3" s="244" t="s">
        <v>947</v>
      </c>
      <c r="F3" s="22" t="s">
        <v>71</v>
      </c>
    </row>
    <row r="4" spans="1:6" ht="12" customHeight="1">
      <c r="A4" s="50" t="s">
        <v>338</v>
      </c>
      <c r="B4" s="50" t="s">
        <v>88</v>
      </c>
      <c r="C4" s="50" t="s">
        <v>359</v>
      </c>
      <c r="D4" s="48">
        <v>5</v>
      </c>
      <c r="E4" s="48" t="s">
        <v>947</v>
      </c>
      <c r="F4" s="47" t="s">
        <v>115</v>
      </c>
    </row>
    <row r="5" spans="1:6" ht="12" customHeight="1">
      <c r="A5" s="6" t="s">
        <v>270</v>
      </c>
      <c r="B5" s="6" t="s">
        <v>836</v>
      </c>
      <c r="C5" s="6" t="s">
        <v>360</v>
      </c>
      <c r="D5" s="22">
        <v>16</v>
      </c>
      <c r="E5" s="22" t="s">
        <v>948</v>
      </c>
      <c r="F5" s="22" t="s">
        <v>10</v>
      </c>
    </row>
    <row r="6" spans="1:6" ht="12" customHeight="1">
      <c r="A6" s="6" t="s">
        <v>270</v>
      </c>
      <c r="B6" s="6" t="s">
        <v>836</v>
      </c>
      <c r="C6" s="6" t="s">
        <v>360</v>
      </c>
      <c r="D6" s="22">
        <v>2.5</v>
      </c>
      <c r="E6" s="22" t="s">
        <v>947</v>
      </c>
      <c r="F6" s="8" t="s">
        <v>115</v>
      </c>
    </row>
    <row r="7" spans="1:6" ht="12" customHeight="1">
      <c r="A7" s="50" t="s">
        <v>270</v>
      </c>
      <c r="B7" s="50" t="s">
        <v>836</v>
      </c>
      <c r="C7" s="50" t="s">
        <v>360</v>
      </c>
      <c r="D7" s="48">
        <v>2.5</v>
      </c>
      <c r="E7" s="48" t="s">
        <v>947</v>
      </c>
      <c r="F7" s="47" t="s">
        <v>115</v>
      </c>
    </row>
    <row r="8" spans="1:6" ht="12" customHeight="1">
      <c r="A8" s="122" t="s">
        <v>349</v>
      </c>
      <c r="B8" s="122" t="s">
        <v>837</v>
      </c>
      <c r="C8" s="122" t="s">
        <v>361</v>
      </c>
      <c r="D8" s="22">
        <v>7.5</v>
      </c>
      <c r="E8" s="244" t="s">
        <v>947</v>
      </c>
      <c r="F8" s="22" t="s">
        <v>71</v>
      </c>
    </row>
    <row r="9" spans="1:6" ht="12" customHeight="1">
      <c r="A9" s="49" t="s">
        <v>297</v>
      </c>
      <c r="B9" s="49" t="s">
        <v>128</v>
      </c>
      <c r="C9" s="49" t="s">
        <v>360</v>
      </c>
      <c r="D9" s="33">
        <v>1.0825317547305482</v>
      </c>
      <c r="E9" s="33" t="s">
        <v>947</v>
      </c>
      <c r="F9" s="32" t="s">
        <v>115</v>
      </c>
    </row>
    <row r="10" spans="1:6" ht="12" customHeight="1">
      <c r="A10" s="6" t="s">
        <v>286</v>
      </c>
      <c r="B10" s="6" t="s">
        <v>128</v>
      </c>
      <c r="C10" s="6" t="s">
        <v>360</v>
      </c>
      <c r="D10" s="22">
        <v>1.7677669529663689</v>
      </c>
      <c r="E10" s="22" t="s">
        <v>947</v>
      </c>
      <c r="F10" s="8" t="s">
        <v>115</v>
      </c>
    </row>
    <row r="11" spans="1:6" ht="12" customHeight="1">
      <c r="A11" s="122" t="s">
        <v>647</v>
      </c>
      <c r="B11" s="122" t="s">
        <v>513</v>
      </c>
      <c r="C11" s="122" t="s">
        <v>361</v>
      </c>
      <c r="D11" s="22">
        <v>24.198685540950457</v>
      </c>
      <c r="E11" s="22" t="s">
        <v>948</v>
      </c>
      <c r="F11" s="22" t="s">
        <v>233</v>
      </c>
    </row>
    <row r="12" spans="1:6" ht="12" customHeight="1">
      <c r="A12" s="129" t="s">
        <v>647</v>
      </c>
      <c r="B12" s="129" t="s">
        <v>513</v>
      </c>
      <c r="C12" s="129" t="s">
        <v>361</v>
      </c>
      <c r="D12" s="136">
        <v>24.123711340206185</v>
      </c>
      <c r="E12" s="136" t="s">
        <v>948</v>
      </c>
      <c r="F12" s="140" t="s">
        <v>233</v>
      </c>
    </row>
    <row r="13" spans="1:6" ht="12" customHeight="1">
      <c r="A13" s="129" t="s">
        <v>647</v>
      </c>
      <c r="B13" s="129" t="s">
        <v>513</v>
      </c>
      <c r="C13" s="129" t="s">
        <v>361</v>
      </c>
      <c r="D13" s="136">
        <v>5</v>
      </c>
      <c r="E13" s="136" t="s">
        <v>947</v>
      </c>
      <c r="F13" s="140" t="s">
        <v>115</v>
      </c>
    </row>
    <row r="14" spans="1:6" ht="12" customHeight="1">
      <c r="A14" s="129" t="s">
        <v>647</v>
      </c>
      <c r="B14" s="129" t="s">
        <v>513</v>
      </c>
      <c r="C14" s="129" t="s">
        <v>361</v>
      </c>
      <c r="D14" s="136">
        <v>5</v>
      </c>
      <c r="E14" s="136" t="s">
        <v>947</v>
      </c>
      <c r="F14" s="140" t="s">
        <v>115</v>
      </c>
    </row>
    <row r="15" spans="1:6" ht="12" customHeight="1">
      <c r="A15" s="129" t="s">
        <v>647</v>
      </c>
      <c r="B15" s="129" t="s">
        <v>513</v>
      </c>
      <c r="C15" s="129" t="s">
        <v>361</v>
      </c>
      <c r="D15" s="136">
        <v>2.5</v>
      </c>
      <c r="E15" s="136" t="s">
        <v>947</v>
      </c>
      <c r="F15" s="140" t="s">
        <v>115</v>
      </c>
    </row>
    <row r="16" spans="1:6" ht="12" customHeight="1">
      <c r="A16" s="129" t="s">
        <v>647</v>
      </c>
      <c r="B16" s="129" t="s">
        <v>513</v>
      </c>
      <c r="C16" s="129" t="s">
        <v>361</v>
      </c>
      <c r="D16" s="136">
        <v>2.5</v>
      </c>
      <c r="E16" s="136" t="s">
        <v>947</v>
      </c>
      <c r="F16" s="140" t="s">
        <v>115</v>
      </c>
    </row>
    <row r="17" spans="1:6" ht="12" customHeight="1">
      <c r="A17" s="197" t="s">
        <v>653</v>
      </c>
      <c r="B17" s="197" t="s">
        <v>537</v>
      </c>
      <c r="C17" s="197" t="s">
        <v>360</v>
      </c>
      <c r="D17" s="136">
        <v>6.45</v>
      </c>
      <c r="E17" s="136" t="s">
        <v>229</v>
      </c>
      <c r="F17" s="140" t="s">
        <v>357</v>
      </c>
    </row>
    <row r="18" spans="1:6" ht="12" customHeight="1">
      <c r="A18" s="197" t="s">
        <v>653</v>
      </c>
      <c r="B18" s="197" t="s">
        <v>537</v>
      </c>
      <c r="C18" s="197" t="s">
        <v>360</v>
      </c>
      <c r="D18" s="136">
        <v>5.3999999999999995</v>
      </c>
      <c r="E18" s="136" t="s">
        <v>229</v>
      </c>
      <c r="F18" s="140" t="s">
        <v>357</v>
      </c>
    </row>
    <row r="19" spans="1:6" ht="12" customHeight="1">
      <c r="A19" s="129" t="s">
        <v>350</v>
      </c>
      <c r="B19" s="129" t="s">
        <v>838</v>
      </c>
      <c r="C19" s="129" t="s">
        <v>361</v>
      </c>
      <c r="D19" s="136">
        <v>14.385432473444613</v>
      </c>
      <c r="E19" s="136" t="s">
        <v>948</v>
      </c>
      <c r="F19" s="140" t="s">
        <v>233</v>
      </c>
    </row>
    <row r="20" spans="1:6" ht="12" customHeight="1" thickBot="1">
      <c r="A20" s="129" t="s">
        <v>350</v>
      </c>
      <c r="B20" s="129" t="s">
        <v>838</v>
      </c>
      <c r="C20" s="129" t="s">
        <v>361</v>
      </c>
      <c r="D20" s="136">
        <v>2.1650635094610964</v>
      </c>
      <c r="E20" s="136" t="s">
        <v>947</v>
      </c>
      <c r="F20" s="140" t="s">
        <v>115</v>
      </c>
    </row>
    <row r="21" spans="1:6" ht="12" customHeight="1" thickBot="1">
      <c r="A21" s="134" t="s">
        <v>337</v>
      </c>
      <c r="B21" s="134" t="s">
        <v>82</v>
      </c>
      <c r="C21" s="134" t="s">
        <v>362</v>
      </c>
      <c r="D21" s="137">
        <v>37.19</v>
      </c>
      <c r="E21" s="248" t="s">
        <v>948</v>
      </c>
      <c r="F21" s="137" t="s">
        <v>233</v>
      </c>
    </row>
    <row r="22" spans="1:6" ht="12" customHeight="1" thickBot="1">
      <c r="A22" s="134" t="s">
        <v>337</v>
      </c>
      <c r="B22" s="134" t="s">
        <v>82</v>
      </c>
      <c r="C22" s="134" t="s">
        <v>362</v>
      </c>
      <c r="D22" s="137">
        <v>15</v>
      </c>
      <c r="E22" s="248" t="s">
        <v>947</v>
      </c>
      <c r="F22" s="137" t="s">
        <v>71</v>
      </c>
    </row>
    <row r="23" spans="1:6" ht="12" customHeight="1" thickBot="1">
      <c r="A23" s="198" t="s">
        <v>273</v>
      </c>
      <c r="B23" s="198" t="s">
        <v>21</v>
      </c>
      <c r="C23" s="198" t="s">
        <v>360</v>
      </c>
      <c r="D23" s="137">
        <v>8.875</v>
      </c>
      <c r="E23" s="213" t="s">
        <v>948</v>
      </c>
      <c r="F23" s="137" t="s">
        <v>10</v>
      </c>
    </row>
    <row r="24" spans="1:6" ht="12" customHeight="1" thickBot="1">
      <c r="A24" s="199" t="s">
        <v>273</v>
      </c>
      <c r="B24" s="198" t="s">
        <v>21</v>
      </c>
      <c r="C24" s="199" t="s">
        <v>360</v>
      </c>
      <c r="D24" s="137">
        <v>2.5</v>
      </c>
      <c r="E24" s="213" t="s">
        <v>947</v>
      </c>
      <c r="F24" s="200" t="s">
        <v>115</v>
      </c>
    </row>
    <row r="25" spans="1:6" ht="12" customHeight="1" thickBot="1">
      <c r="A25" s="199" t="s">
        <v>273</v>
      </c>
      <c r="B25" s="198" t="s">
        <v>21</v>
      </c>
      <c r="C25" s="199" t="s">
        <v>360</v>
      </c>
      <c r="D25" s="137">
        <v>1.7677669529663689</v>
      </c>
      <c r="E25" s="213" t="s">
        <v>947</v>
      </c>
      <c r="F25" s="200" t="s">
        <v>115</v>
      </c>
    </row>
    <row r="26" spans="1:6" ht="12" customHeight="1" thickBot="1">
      <c r="A26" s="130" t="s">
        <v>498</v>
      </c>
      <c r="B26" s="230" t="s">
        <v>21</v>
      </c>
      <c r="C26" s="130" t="s">
        <v>360</v>
      </c>
      <c r="D26" s="239">
        <v>2.5</v>
      </c>
      <c r="E26" s="214" t="s">
        <v>947</v>
      </c>
      <c r="F26" s="201" t="s">
        <v>115</v>
      </c>
    </row>
    <row r="27" spans="1:6" ht="12" customHeight="1" thickBot="1">
      <c r="A27" s="84" t="s">
        <v>330</v>
      </c>
      <c r="B27" s="81" t="s">
        <v>86</v>
      </c>
      <c r="C27" s="84" t="s">
        <v>362</v>
      </c>
      <c r="D27" s="94">
        <v>10.65694235261153</v>
      </c>
      <c r="E27" s="215" t="s">
        <v>948</v>
      </c>
      <c r="F27" s="85" t="s">
        <v>233</v>
      </c>
    </row>
    <row r="28" spans="1:6" ht="12" customHeight="1" thickBot="1">
      <c r="A28" s="199" t="s">
        <v>263</v>
      </c>
      <c r="B28" s="198" t="s">
        <v>50</v>
      </c>
      <c r="C28" s="199" t="s">
        <v>360</v>
      </c>
      <c r="D28" s="137">
        <v>16</v>
      </c>
      <c r="E28" s="213" t="s">
        <v>948</v>
      </c>
      <c r="F28" s="139" t="s">
        <v>10</v>
      </c>
    </row>
    <row r="29" spans="1:6" ht="12" customHeight="1" thickBot="1">
      <c r="A29" s="131" t="s">
        <v>263</v>
      </c>
      <c r="B29" s="134" t="s">
        <v>50</v>
      </c>
      <c r="C29" s="131" t="s">
        <v>360</v>
      </c>
      <c r="D29" s="137">
        <v>48.397371081900914</v>
      </c>
      <c r="E29" s="213" t="s">
        <v>948</v>
      </c>
      <c r="F29" s="139" t="s">
        <v>233</v>
      </c>
    </row>
    <row r="30" spans="1:6" ht="12" customHeight="1" thickBot="1">
      <c r="A30" s="131" t="s">
        <v>263</v>
      </c>
      <c r="B30" s="134" t="s">
        <v>50</v>
      </c>
      <c r="C30" s="131" t="s">
        <v>360</v>
      </c>
      <c r="D30" s="137">
        <v>48.397371081900914</v>
      </c>
      <c r="E30" s="213" t="s">
        <v>948</v>
      </c>
      <c r="F30" s="139" t="s">
        <v>233</v>
      </c>
    </row>
    <row r="31" spans="1:6" ht="12" customHeight="1" thickBot="1">
      <c r="A31" s="199" t="s">
        <v>263</v>
      </c>
      <c r="B31" s="198" t="s">
        <v>50</v>
      </c>
      <c r="C31" s="199" t="s">
        <v>360</v>
      </c>
      <c r="D31" s="137">
        <v>2.5</v>
      </c>
      <c r="E31" s="213" t="s">
        <v>947</v>
      </c>
      <c r="F31" s="200" t="s">
        <v>115</v>
      </c>
    </row>
    <row r="32" spans="1:6" ht="12" customHeight="1">
      <c r="A32" s="50" t="s">
        <v>263</v>
      </c>
      <c r="B32" s="50" t="s">
        <v>50</v>
      </c>
      <c r="C32" s="50" t="s">
        <v>360</v>
      </c>
      <c r="D32" s="48">
        <v>2.5</v>
      </c>
      <c r="E32" s="48" t="s">
        <v>947</v>
      </c>
      <c r="F32" s="47" t="s">
        <v>115</v>
      </c>
    </row>
    <row r="33" spans="1:6" ht="12" customHeight="1">
      <c r="A33" s="50" t="s">
        <v>263</v>
      </c>
      <c r="B33" s="50" t="s">
        <v>50</v>
      </c>
      <c r="C33" s="50" t="s">
        <v>360</v>
      </c>
      <c r="D33" s="48">
        <v>2.5</v>
      </c>
      <c r="E33" s="48" t="s">
        <v>947</v>
      </c>
      <c r="F33" s="47" t="s">
        <v>115</v>
      </c>
    </row>
    <row r="34" spans="1:6" ht="12" customHeight="1">
      <c r="A34" s="50" t="s">
        <v>263</v>
      </c>
      <c r="B34" s="50" t="s">
        <v>50</v>
      </c>
      <c r="C34" s="50" t="s">
        <v>360</v>
      </c>
      <c r="D34" s="48">
        <v>1.6666666666666667</v>
      </c>
      <c r="E34" s="48" t="s">
        <v>947</v>
      </c>
      <c r="F34" s="47" t="s">
        <v>115</v>
      </c>
    </row>
    <row r="35" spans="1:6" ht="12" customHeight="1">
      <c r="A35" s="6" t="s">
        <v>282</v>
      </c>
      <c r="B35" s="6" t="s">
        <v>534</v>
      </c>
      <c r="C35" s="6" t="s">
        <v>363</v>
      </c>
      <c r="D35" s="22">
        <v>2.5</v>
      </c>
      <c r="E35" s="22" t="s">
        <v>947</v>
      </c>
      <c r="F35" s="8" t="s">
        <v>115</v>
      </c>
    </row>
    <row r="36" spans="1:6" ht="12" customHeight="1">
      <c r="A36" s="6" t="s">
        <v>282</v>
      </c>
      <c r="B36" s="6" t="s">
        <v>534</v>
      </c>
      <c r="C36" s="6" t="s">
        <v>363</v>
      </c>
      <c r="D36" s="22">
        <v>2.5</v>
      </c>
      <c r="E36" s="22" t="s">
        <v>947</v>
      </c>
      <c r="F36" s="8" t="s">
        <v>115</v>
      </c>
    </row>
    <row r="37" spans="1:6" ht="12" customHeight="1">
      <c r="A37" s="6" t="s">
        <v>282</v>
      </c>
      <c r="B37" s="6" t="s">
        <v>534</v>
      </c>
      <c r="C37" s="6" t="s">
        <v>363</v>
      </c>
      <c r="D37" s="22">
        <v>1.3499999999999999</v>
      </c>
      <c r="E37" s="22" t="s">
        <v>947</v>
      </c>
      <c r="F37" s="8" t="s">
        <v>115</v>
      </c>
    </row>
    <row r="38" spans="1:6" ht="12" customHeight="1">
      <c r="A38" s="197" t="s">
        <v>282</v>
      </c>
      <c r="B38" s="197" t="s">
        <v>534</v>
      </c>
      <c r="C38" s="197" t="s">
        <v>363</v>
      </c>
      <c r="D38" s="136">
        <v>10.649999999999999</v>
      </c>
      <c r="E38" s="136" t="s">
        <v>229</v>
      </c>
      <c r="F38" s="140" t="s">
        <v>357</v>
      </c>
    </row>
    <row r="39" spans="1:6" ht="12" customHeight="1">
      <c r="A39" s="6" t="s">
        <v>282</v>
      </c>
      <c r="B39" s="6" t="s">
        <v>534</v>
      </c>
      <c r="C39" s="6" t="s">
        <v>363</v>
      </c>
      <c r="D39" s="22">
        <v>5.3249999999999993</v>
      </c>
      <c r="E39" s="22" t="s">
        <v>229</v>
      </c>
      <c r="F39" s="190" t="s">
        <v>357</v>
      </c>
    </row>
    <row r="40" spans="1:6" ht="12" customHeight="1">
      <c r="A40" s="197" t="s">
        <v>282</v>
      </c>
      <c r="B40" s="197" t="s">
        <v>534</v>
      </c>
      <c r="C40" s="197" t="s">
        <v>363</v>
      </c>
      <c r="D40" s="136">
        <v>4.8</v>
      </c>
      <c r="E40" s="136" t="s">
        <v>229</v>
      </c>
      <c r="F40" s="140" t="s">
        <v>357</v>
      </c>
    </row>
    <row r="41" spans="1:6" ht="12" customHeight="1">
      <c r="A41" s="6" t="s">
        <v>282</v>
      </c>
      <c r="B41" s="6" t="s">
        <v>534</v>
      </c>
      <c r="C41" s="6" t="s">
        <v>363</v>
      </c>
      <c r="D41" s="22">
        <v>3.2250000000000001</v>
      </c>
      <c r="E41" s="22" t="s">
        <v>229</v>
      </c>
      <c r="F41" s="190" t="s">
        <v>357</v>
      </c>
    </row>
    <row r="42" spans="1:6" ht="12" customHeight="1">
      <c r="A42" s="197" t="s">
        <v>282</v>
      </c>
      <c r="B42" s="197" t="s">
        <v>534</v>
      </c>
      <c r="C42" s="197" t="s">
        <v>363</v>
      </c>
      <c r="D42" s="136">
        <v>1.05</v>
      </c>
      <c r="E42" s="136" t="s">
        <v>229</v>
      </c>
      <c r="F42" s="140" t="s">
        <v>357</v>
      </c>
    </row>
    <row r="43" spans="1:6" ht="12" customHeight="1">
      <c r="A43" s="123" t="s">
        <v>931</v>
      </c>
      <c r="B43" s="123" t="s">
        <v>534</v>
      </c>
      <c r="C43" s="123" t="s">
        <v>363</v>
      </c>
      <c r="D43" s="106">
        <v>24.198685540950457</v>
      </c>
      <c r="E43" s="106" t="s">
        <v>948</v>
      </c>
      <c r="F43" s="106" t="s">
        <v>233</v>
      </c>
    </row>
    <row r="44" spans="1:6" ht="12" customHeight="1">
      <c r="A44" s="197" t="s">
        <v>305</v>
      </c>
      <c r="B44" s="197" t="s">
        <v>149</v>
      </c>
      <c r="C44" s="197" t="s">
        <v>363</v>
      </c>
      <c r="D44" s="136">
        <v>3.2250000000000001</v>
      </c>
      <c r="E44" s="136" t="s">
        <v>229</v>
      </c>
      <c r="F44" s="140" t="s">
        <v>357</v>
      </c>
    </row>
    <row r="45" spans="1:6" ht="12" customHeight="1">
      <c r="A45" s="197" t="s">
        <v>305</v>
      </c>
      <c r="B45" s="197" t="s">
        <v>149</v>
      </c>
      <c r="C45" s="197" t="s">
        <v>363</v>
      </c>
      <c r="D45" s="136">
        <v>2.0267499999999998</v>
      </c>
      <c r="E45" s="136" t="s">
        <v>229</v>
      </c>
      <c r="F45" s="140" t="s">
        <v>358</v>
      </c>
    </row>
    <row r="46" spans="1:6" ht="12" customHeight="1">
      <c r="A46" s="197" t="s">
        <v>651</v>
      </c>
      <c r="B46" s="197" t="s">
        <v>149</v>
      </c>
      <c r="C46" s="197" t="s">
        <v>363</v>
      </c>
      <c r="D46" s="136">
        <v>1.05</v>
      </c>
      <c r="E46" s="136" t="s">
        <v>229</v>
      </c>
      <c r="F46" s="140" t="s">
        <v>357</v>
      </c>
    </row>
    <row r="47" spans="1:6" ht="12" customHeight="1">
      <c r="A47" s="129" t="s">
        <v>390</v>
      </c>
      <c r="B47" s="129" t="s">
        <v>839</v>
      </c>
      <c r="C47" s="129" t="s">
        <v>359</v>
      </c>
      <c r="D47" s="136">
        <v>12.383207505529414</v>
      </c>
      <c r="E47" s="136" t="s">
        <v>948</v>
      </c>
      <c r="F47" s="140" t="s">
        <v>233</v>
      </c>
    </row>
    <row r="48" spans="1:6" ht="12" customHeight="1">
      <c r="A48" s="129" t="s">
        <v>389</v>
      </c>
      <c r="B48" s="129" t="s">
        <v>379</v>
      </c>
      <c r="C48" s="129" t="s">
        <v>370</v>
      </c>
      <c r="D48" s="136">
        <v>28.16449264550857</v>
      </c>
      <c r="E48" s="136" t="s">
        <v>948</v>
      </c>
      <c r="F48" s="140" t="s">
        <v>233</v>
      </c>
    </row>
    <row r="49" spans="1:6" ht="12" customHeight="1">
      <c r="A49" s="129" t="s">
        <v>389</v>
      </c>
      <c r="B49" s="129" t="s">
        <v>379</v>
      </c>
      <c r="C49" s="129" t="s">
        <v>370</v>
      </c>
      <c r="D49" s="136">
        <v>12.383207505529414</v>
      </c>
      <c r="E49" s="136" t="s">
        <v>948</v>
      </c>
      <c r="F49" s="140" t="s">
        <v>233</v>
      </c>
    </row>
    <row r="50" spans="1:6" ht="12" customHeight="1">
      <c r="A50" s="122" t="s">
        <v>315</v>
      </c>
      <c r="B50" s="122" t="s">
        <v>840</v>
      </c>
      <c r="C50" s="122" t="s">
        <v>364</v>
      </c>
      <c r="D50" s="22">
        <v>24.198685540950457</v>
      </c>
      <c r="E50" s="22" t="s">
        <v>948</v>
      </c>
      <c r="F50" s="22" t="s">
        <v>233</v>
      </c>
    </row>
    <row r="51" spans="1:6" ht="12" customHeight="1">
      <c r="A51" s="122" t="s">
        <v>315</v>
      </c>
      <c r="B51" s="122" t="s">
        <v>840</v>
      </c>
      <c r="C51" s="122" t="s">
        <v>364</v>
      </c>
      <c r="D51" s="22">
        <v>24.198685540950457</v>
      </c>
      <c r="E51" s="22" t="s">
        <v>948</v>
      </c>
      <c r="F51" s="22" t="s">
        <v>233</v>
      </c>
    </row>
    <row r="52" spans="1:6" ht="12" customHeight="1">
      <c r="A52" s="122" t="s">
        <v>315</v>
      </c>
      <c r="B52" s="122" t="s">
        <v>840</v>
      </c>
      <c r="C52" s="122" t="s">
        <v>364</v>
      </c>
      <c r="D52" s="22">
        <v>2.1</v>
      </c>
      <c r="E52" s="244" t="s">
        <v>947</v>
      </c>
      <c r="F52" s="22" t="s">
        <v>71</v>
      </c>
    </row>
    <row r="53" spans="1:6" ht="12" customHeight="1" thickBot="1">
      <c r="A53" s="199" t="s">
        <v>315</v>
      </c>
      <c r="B53" s="199" t="s">
        <v>840</v>
      </c>
      <c r="C53" s="199" t="s">
        <v>364</v>
      </c>
      <c r="D53" s="139">
        <v>2.5</v>
      </c>
      <c r="E53" s="213" t="s">
        <v>947</v>
      </c>
      <c r="F53" s="200" t="s">
        <v>115</v>
      </c>
    </row>
    <row r="54" spans="1:6" ht="12" customHeight="1" thickBot="1">
      <c r="A54" s="199" t="s">
        <v>315</v>
      </c>
      <c r="B54" s="199" t="s">
        <v>840</v>
      </c>
      <c r="C54" s="199" t="s">
        <v>364</v>
      </c>
      <c r="D54" s="139">
        <v>2.5</v>
      </c>
      <c r="E54" s="213" t="s">
        <v>947</v>
      </c>
      <c r="F54" s="200" t="s">
        <v>115</v>
      </c>
    </row>
    <row r="55" spans="1:6" ht="12" customHeight="1" thickBot="1">
      <c r="A55" s="84" t="s">
        <v>315</v>
      </c>
      <c r="B55" s="84" t="s">
        <v>840</v>
      </c>
      <c r="C55" s="84" t="s">
        <v>364</v>
      </c>
      <c r="D55" s="117">
        <v>1.7677669529663689</v>
      </c>
      <c r="E55" s="215" t="s">
        <v>947</v>
      </c>
      <c r="F55" s="85" t="s">
        <v>115</v>
      </c>
    </row>
    <row r="56" spans="1:6" ht="12" customHeight="1" thickBot="1">
      <c r="A56" s="130" t="s">
        <v>315</v>
      </c>
      <c r="B56" s="130" t="s">
        <v>840</v>
      </c>
      <c r="C56" s="130" t="s">
        <v>364</v>
      </c>
      <c r="D56" s="138">
        <v>1.6666666666666667</v>
      </c>
      <c r="E56" s="214" t="s">
        <v>947</v>
      </c>
      <c r="F56" s="201" t="s">
        <v>115</v>
      </c>
    </row>
    <row r="57" spans="1:6" ht="12" customHeight="1" thickBot="1">
      <c r="A57" s="84" t="s">
        <v>315</v>
      </c>
      <c r="B57" s="84" t="s">
        <v>840</v>
      </c>
      <c r="C57" s="84" t="s">
        <v>364</v>
      </c>
      <c r="D57" s="117">
        <v>1.6666666666666667</v>
      </c>
      <c r="E57" s="215" t="s">
        <v>947</v>
      </c>
      <c r="F57" s="85" t="s">
        <v>115</v>
      </c>
    </row>
    <row r="58" spans="1:6" ht="12" customHeight="1" thickBot="1">
      <c r="A58" s="84" t="s">
        <v>290</v>
      </c>
      <c r="B58" s="84" t="s">
        <v>841</v>
      </c>
      <c r="C58" s="84" t="s">
        <v>360</v>
      </c>
      <c r="D58" s="117">
        <v>21.5</v>
      </c>
      <c r="E58" s="215" t="s">
        <v>948</v>
      </c>
      <c r="F58" s="85" t="s">
        <v>10</v>
      </c>
    </row>
    <row r="59" spans="1:6" ht="12" customHeight="1" thickBot="1">
      <c r="A59" s="84" t="s">
        <v>290</v>
      </c>
      <c r="B59" s="84" t="s">
        <v>841</v>
      </c>
      <c r="C59" s="84" t="s">
        <v>360</v>
      </c>
      <c r="D59" s="117">
        <v>0.25</v>
      </c>
      <c r="E59" s="248" t="s">
        <v>947</v>
      </c>
      <c r="F59" s="85" t="s">
        <v>71</v>
      </c>
    </row>
    <row r="60" spans="1:6" ht="12" customHeight="1" thickBot="1">
      <c r="A60" s="84" t="s">
        <v>290</v>
      </c>
      <c r="B60" s="84" t="s">
        <v>841</v>
      </c>
      <c r="C60" s="84" t="s">
        <v>360</v>
      </c>
      <c r="D60" s="117">
        <v>2.6516504294495533</v>
      </c>
      <c r="E60" s="215" t="s">
        <v>947</v>
      </c>
      <c r="F60" s="85" t="s">
        <v>115</v>
      </c>
    </row>
    <row r="61" spans="1:6" ht="12" customHeight="1" thickBot="1">
      <c r="A61" s="199" t="s">
        <v>290</v>
      </c>
      <c r="B61" s="199" t="s">
        <v>841</v>
      </c>
      <c r="C61" s="199" t="s">
        <v>360</v>
      </c>
      <c r="D61" s="139">
        <v>2.5</v>
      </c>
      <c r="E61" s="213" t="s">
        <v>947</v>
      </c>
      <c r="F61" s="200" t="s">
        <v>115</v>
      </c>
    </row>
    <row r="62" spans="1:6" ht="12" customHeight="1" thickBot="1">
      <c r="A62" s="130" t="s">
        <v>496</v>
      </c>
      <c r="B62" s="130" t="s">
        <v>447</v>
      </c>
      <c r="C62" s="130" t="s">
        <v>362</v>
      </c>
      <c r="D62" s="138">
        <v>5</v>
      </c>
      <c r="E62" s="214" t="s">
        <v>947</v>
      </c>
      <c r="F62" s="201" t="s">
        <v>115</v>
      </c>
    </row>
    <row r="63" spans="1:6" ht="12" customHeight="1" thickBot="1">
      <c r="A63" s="130" t="s">
        <v>496</v>
      </c>
      <c r="B63" s="130" t="s">
        <v>447</v>
      </c>
      <c r="C63" s="130" t="s">
        <v>362</v>
      </c>
      <c r="D63" s="138">
        <v>5</v>
      </c>
      <c r="E63" s="214" t="s">
        <v>947</v>
      </c>
      <c r="F63" s="201" t="s">
        <v>115</v>
      </c>
    </row>
    <row r="64" spans="1:6" ht="12" customHeight="1" thickBot="1">
      <c r="A64" s="84" t="s">
        <v>291</v>
      </c>
      <c r="B64" s="84" t="s">
        <v>842</v>
      </c>
      <c r="C64" s="84" t="s">
        <v>360</v>
      </c>
      <c r="D64" s="117">
        <v>2.6516504294495533</v>
      </c>
      <c r="E64" s="215" t="s">
        <v>947</v>
      </c>
      <c r="F64" s="85" t="s">
        <v>115</v>
      </c>
    </row>
    <row r="65" spans="1:6" ht="12" customHeight="1" thickBot="1">
      <c r="A65" s="199" t="s">
        <v>291</v>
      </c>
      <c r="B65" s="199" t="s">
        <v>842</v>
      </c>
      <c r="C65" s="199" t="s">
        <v>360</v>
      </c>
      <c r="D65" s="139">
        <v>2.5</v>
      </c>
      <c r="E65" s="213" t="s">
        <v>947</v>
      </c>
      <c r="F65" s="200" t="s">
        <v>115</v>
      </c>
    </row>
    <row r="66" spans="1:6" ht="12" customHeight="1" thickBot="1">
      <c r="A66" s="199" t="s">
        <v>267</v>
      </c>
      <c r="B66" s="199" t="s">
        <v>843</v>
      </c>
      <c r="C66" s="199" t="s">
        <v>364</v>
      </c>
      <c r="D66" s="139">
        <v>11.833333333333334</v>
      </c>
      <c r="E66" s="213" t="s">
        <v>948</v>
      </c>
      <c r="F66" s="139" t="s">
        <v>10</v>
      </c>
    </row>
    <row r="67" spans="1:6" ht="12" customHeight="1" thickBot="1">
      <c r="A67" s="223" t="s">
        <v>267</v>
      </c>
      <c r="B67" s="223" t="s">
        <v>843</v>
      </c>
      <c r="C67" s="223" t="s">
        <v>364</v>
      </c>
      <c r="D67" s="237">
        <v>7.0710678118654755</v>
      </c>
      <c r="E67" s="248" t="s">
        <v>947</v>
      </c>
      <c r="F67" s="237" t="s">
        <v>71</v>
      </c>
    </row>
    <row r="68" spans="1:6" ht="12" customHeight="1" thickBot="1">
      <c r="A68" s="84" t="s">
        <v>267</v>
      </c>
      <c r="B68" s="84" t="s">
        <v>843</v>
      </c>
      <c r="C68" s="84" t="s">
        <v>364</v>
      </c>
      <c r="D68" s="117">
        <v>2.5</v>
      </c>
      <c r="E68" s="215" t="s">
        <v>947</v>
      </c>
      <c r="F68" s="85" t="s">
        <v>115</v>
      </c>
    </row>
    <row r="69" spans="1:6" ht="12" customHeight="1" thickBot="1">
      <c r="A69" s="228" t="s">
        <v>318</v>
      </c>
      <c r="B69" s="228" t="s">
        <v>170</v>
      </c>
      <c r="C69" s="228" t="s">
        <v>365</v>
      </c>
      <c r="D69" s="141">
        <v>48.397371081900914</v>
      </c>
      <c r="E69" s="216" t="s">
        <v>948</v>
      </c>
      <c r="F69" s="141" t="s">
        <v>233</v>
      </c>
    </row>
    <row r="70" spans="1:6" ht="12" customHeight="1" thickBot="1">
      <c r="A70" s="84" t="s">
        <v>318</v>
      </c>
      <c r="B70" s="84" t="s">
        <v>170</v>
      </c>
      <c r="C70" s="84" t="s">
        <v>365</v>
      </c>
      <c r="D70" s="117">
        <v>7.1</v>
      </c>
      <c r="E70" s="215" t="s">
        <v>947</v>
      </c>
      <c r="F70" s="85" t="s">
        <v>40</v>
      </c>
    </row>
    <row r="71" spans="1:6" ht="12" customHeight="1" thickBot="1">
      <c r="A71" s="199" t="s">
        <v>316</v>
      </c>
      <c r="B71" s="199" t="s">
        <v>844</v>
      </c>
      <c r="C71" s="199" t="s">
        <v>366</v>
      </c>
      <c r="D71" s="139">
        <v>2.5</v>
      </c>
      <c r="E71" s="213" t="s">
        <v>947</v>
      </c>
      <c r="F71" s="200" t="s">
        <v>115</v>
      </c>
    </row>
    <row r="72" spans="1:6" ht="12" customHeight="1" thickBot="1">
      <c r="A72" s="199" t="s">
        <v>303</v>
      </c>
      <c r="B72" s="199" t="s">
        <v>845</v>
      </c>
      <c r="C72" s="199" t="s">
        <v>363</v>
      </c>
      <c r="D72" s="139">
        <v>2.5</v>
      </c>
      <c r="E72" s="213" t="s">
        <v>947</v>
      </c>
      <c r="F72" s="200" t="s">
        <v>115</v>
      </c>
    </row>
    <row r="73" spans="1:6" ht="12" customHeight="1" thickBot="1">
      <c r="A73" s="221" t="s">
        <v>418</v>
      </c>
      <c r="B73" s="221" t="s">
        <v>393</v>
      </c>
      <c r="C73" s="221" t="s">
        <v>370</v>
      </c>
      <c r="D73" s="138">
        <v>15</v>
      </c>
      <c r="E73" s="248" t="s">
        <v>947</v>
      </c>
      <c r="F73" s="138" t="s">
        <v>71</v>
      </c>
    </row>
    <row r="74" spans="1:6" ht="12" customHeight="1" thickBot="1">
      <c r="A74" s="199" t="s">
        <v>285</v>
      </c>
      <c r="B74" s="199" t="s">
        <v>846</v>
      </c>
      <c r="C74" s="199" t="s">
        <v>364</v>
      </c>
      <c r="D74" s="139">
        <v>2.5</v>
      </c>
      <c r="E74" s="213" t="s">
        <v>947</v>
      </c>
      <c r="F74" s="200" t="s">
        <v>115</v>
      </c>
    </row>
    <row r="75" spans="1:6" ht="12" customHeight="1" thickBot="1">
      <c r="A75" s="84" t="s">
        <v>391</v>
      </c>
      <c r="B75" s="84" t="s">
        <v>456</v>
      </c>
      <c r="C75" s="84" t="s">
        <v>369</v>
      </c>
      <c r="D75" s="117">
        <v>13.70845447872752</v>
      </c>
      <c r="E75" s="215" t="s">
        <v>948</v>
      </c>
      <c r="F75" s="85" t="s">
        <v>233</v>
      </c>
    </row>
    <row r="76" spans="1:6" ht="12" customHeight="1">
      <c r="A76" s="129" t="s">
        <v>391</v>
      </c>
      <c r="B76" s="129" t="s">
        <v>456</v>
      </c>
      <c r="C76" s="129" t="s">
        <v>369</v>
      </c>
      <c r="D76" s="136">
        <v>10.65694235261153</v>
      </c>
      <c r="E76" s="136" t="s">
        <v>948</v>
      </c>
      <c r="F76" s="140" t="s">
        <v>233</v>
      </c>
    </row>
    <row r="77" spans="1:6" ht="12" customHeight="1">
      <c r="A77" s="50" t="s">
        <v>391</v>
      </c>
      <c r="B77" s="50" t="s">
        <v>456</v>
      </c>
      <c r="C77" s="50" t="s">
        <v>369</v>
      </c>
      <c r="D77" s="48">
        <v>1.4722431864335457</v>
      </c>
      <c r="E77" s="48" t="s">
        <v>947</v>
      </c>
      <c r="F77" s="47" t="s">
        <v>115</v>
      </c>
    </row>
    <row r="78" spans="1:6" ht="12" customHeight="1">
      <c r="A78" s="107" t="s">
        <v>391</v>
      </c>
      <c r="B78" s="107" t="s">
        <v>456</v>
      </c>
      <c r="C78" s="107" t="s">
        <v>369</v>
      </c>
      <c r="D78" s="106">
        <v>1.4722431864335457</v>
      </c>
      <c r="E78" s="106" t="s">
        <v>947</v>
      </c>
      <c r="F78" s="108" t="s">
        <v>115</v>
      </c>
    </row>
    <row r="79" spans="1:6" ht="12" customHeight="1">
      <c r="A79" s="6" t="s">
        <v>266</v>
      </c>
      <c r="B79" s="6" t="s">
        <v>402</v>
      </c>
      <c r="C79" s="6" t="s">
        <v>364</v>
      </c>
      <c r="D79" s="22">
        <v>11.833333333333334</v>
      </c>
      <c r="E79" s="246" t="s">
        <v>948</v>
      </c>
      <c r="F79" s="22" t="s">
        <v>10</v>
      </c>
    </row>
    <row r="80" spans="1:6" ht="12" customHeight="1">
      <c r="A80" s="50" t="s">
        <v>266</v>
      </c>
      <c r="B80" s="50" t="s">
        <v>402</v>
      </c>
      <c r="C80" s="50" t="s">
        <v>364</v>
      </c>
      <c r="D80" s="48">
        <v>5</v>
      </c>
      <c r="E80" s="243" t="s">
        <v>947</v>
      </c>
      <c r="F80" s="47" t="s">
        <v>115</v>
      </c>
    </row>
    <row r="81" spans="1:6" ht="12" customHeight="1">
      <c r="A81" s="129" t="s">
        <v>266</v>
      </c>
      <c r="B81" s="129" t="s">
        <v>402</v>
      </c>
      <c r="C81" s="129" t="s">
        <v>364</v>
      </c>
      <c r="D81" s="136">
        <v>5</v>
      </c>
      <c r="E81" s="247" t="s">
        <v>947</v>
      </c>
      <c r="F81" s="140" t="s">
        <v>115</v>
      </c>
    </row>
    <row r="82" spans="1:6" ht="12" customHeight="1">
      <c r="A82" s="129" t="s">
        <v>266</v>
      </c>
      <c r="B82" s="129" t="s">
        <v>402</v>
      </c>
      <c r="C82" s="129" t="s">
        <v>364</v>
      </c>
      <c r="D82" s="136">
        <v>1.6666666666666667</v>
      </c>
      <c r="E82" s="247" t="s">
        <v>947</v>
      </c>
      <c r="F82" s="140" t="s">
        <v>115</v>
      </c>
    </row>
    <row r="83" spans="1:6" ht="12" customHeight="1">
      <c r="A83" s="107" t="s">
        <v>904</v>
      </c>
      <c r="B83" s="107" t="s">
        <v>907</v>
      </c>
      <c r="C83" s="107" t="s">
        <v>369</v>
      </c>
      <c r="D83" s="106">
        <v>7.1</v>
      </c>
      <c r="E83" s="245" t="s">
        <v>947</v>
      </c>
      <c r="F83" s="106" t="s">
        <v>40</v>
      </c>
    </row>
    <row r="84" spans="1:6" ht="12" customHeight="1">
      <c r="A84" s="123" t="s">
        <v>904</v>
      </c>
      <c r="B84" s="123" t="s">
        <v>907</v>
      </c>
      <c r="C84" s="123" t="s">
        <v>369</v>
      </c>
      <c r="D84" s="106">
        <v>5</v>
      </c>
      <c r="E84" s="23" t="s">
        <v>947</v>
      </c>
      <c r="F84" s="251" t="s">
        <v>71</v>
      </c>
    </row>
    <row r="85" spans="1:6" ht="12" customHeight="1">
      <c r="A85" s="124" t="s">
        <v>331</v>
      </c>
      <c r="B85" s="124" t="s">
        <v>105</v>
      </c>
      <c r="C85" s="124" t="s">
        <v>367</v>
      </c>
      <c r="D85" s="33">
        <v>11.357292731007295</v>
      </c>
      <c r="E85" s="23" t="s">
        <v>948</v>
      </c>
      <c r="F85" s="33" t="s">
        <v>233</v>
      </c>
    </row>
    <row r="86" spans="1:6" ht="12" customHeight="1">
      <c r="A86" s="129" t="s">
        <v>331</v>
      </c>
      <c r="B86" s="129" t="s">
        <v>105</v>
      </c>
      <c r="C86" s="129" t="s">
        <v>367</v>
      </c>
      <c r="D86" s="136">
        <v>2.5</v>
      </c>
      <c r="E86" s="247" t="s">
        <v>947</v>
      </c>
      <c r="F86" s="140" t="s">
        <v>115</v>
      </c>
    </row>
    <row r="87" spans="1:6" ht="12" customHeight="1">
      <c r="A87" s="50" t="s">
        <v>331</v>
      </c>
      <c r="B87" s="50" t="s">
        <v>105</v>
      </c>
      <c r="C87" s="50" t="s">
        <v>367</v>
      </c>
      <c r="D87" s="48">
        <v>1.7677669529663689</v>
      </c>
      <c r="E87" s="243" t="s">
        <v>947</v>
      </c>
      <c r="F87" s="47" t="s">
        <v>115</v>
      </c>
    </row>
    <row r="88" spans="1:6" ht="12" customHeight="1">
      <c r="A88" s="50" t="s">
        <v>331</v>
      </c>
      <c r="B88" s="50" t="s">
        <v>105</v>
      </c>
      <c r="C88" s="50" t="s">
        <v>367</v>
      </c>
      <c r="D88" s="48">
        <v>1.6666666666666667</v>
      </c>
      <c r="E88" s="243" t="s">
        <v>947</v>
      </c>
      <c r="F88" s="47" t="s">
        <v>115</v>
      </c>
    </row>
    <row r="89" spans="1:6" ht="12" customHeight="1">
      <c r="A89" s="50" t="s">
        <v>292</v>
      </c>
      <c r="B89" s="50" t="s">
        <v>451</v>
      </c>
      <c r="C89" s="50" t="s">
        <v>362</v>
      </c>
      <c r="D89" s="48">
        <v>5</v>
      </c>
      <c r="E89" s="243" t="s">
        <v>947</v>
      </c>
      <c r="F89" s="47" t="s">
        <v>115</v>
      </c>
    </row>
    <row r="90" spans="1:6" ht="12" customHeight="1">
      <c r="A90" s="129" t="s">
        <v>292</v>
      </c>
      <c r="B90" s="129" t="s">
        <v>451</v>
      </c>
      <c r="C90" s="129" t="s">
        <v>362</v>
      </c>
      <c r="D90" s="136">
        <v>2.3688077169749344</v>
      </c>
      <c r="E90" s="247" t="s">
        <v>947</v>
      </c>
      <c r="F90" s="140" t="s">
        <v>115</v>
      </c>
    </row>
    <row r="91" spans="1:6" ht="12" customHeight="1">
      <c r="A91" s="107" t="s">
        <v>941</v>
      </c>
      <c r="B91" s="107" t="s">
        <v>943</v>
      </c>
      <c r="C91" s="107" t="s">
        <v>369</v>
      </c>
      <c r="D91" s="106">
        <v>2.3688077169749344</v>
      </c>
      <c r="E91" s="245" t="s">
        <v>947</v>
      </c>
      <c r="F91" s="108" t="s">
        <v>115</v>
      </c>
    </row>
    <row r="92" spans="1:6" ht="12" customHeight="1">
      <c r="A92" s="107" t="s">
        <v>908</v>
      </c>
      <c r="B92" s="107" t="s">
        <v>910</v>
      </c>
      <c r="C92" s="107" t="s">
        <v>369</v>
      </c>
      <c r="D92" s="106">
        <v>5</v>
      </c>
      <c r="E92" s="245" t="s">
        <v>947</v>
      </c>
      <c r="F92" s="106" t="s">
        <v>40</v>
      </c>
    </row>
    <row r="93" spans="1:6" ht="12" customHeight="1">
      <c r="A93" s="123" t="s">
        <v>908</v>
      </c>
      <c r="B93" s="123" t="s">
        <v>910</v>
      </c>
      <c r="C93" s="123" t="s">
        <v>369</v>
      </c>
      <c r="D93" s="106">
        <v>5</v>
      </c>
      <c r="E93" s="23" t="s">
        <v>947</v>
      </c>
      <c r="F93" s="251" t="s">
        <v>71</v>
      </c>
    </row>
    <row r="94" spans="1:6" ht="12" customHeight="1">
      <c r="A94" s="6" t="s">
        <v>287</v>
      </c>
      <c r="B94" s="6" t="s">
        <v>847</v>
      </c>
      <c r="C94" s="6" t="s">
        <v>363</v>
      </c>
      <c r="D94" s="22">
        <v>2.5</v>
      </c>
      <c r="E94" s="246" t="s">
        <v>947</v>
      </c>
      <c r="F94" s="8" t="s">
        <v>115</v>
      </c>
    </row>
    <row r="95" spans="1:6" ht="12" customHeight="1">
      <c r="A95" s="6" t="s">
        <v>287</v>
      </c>
      <c r="B95" s="6" t="s">
        <v>847</v>
      </c>
      <c r="C95" s="6" t="s">
        <v>363</v>
      </c>
      <c r="D95" s="22">
        <v>2.5</v>
      </c>
      <c r="E95" s="246" t="s">
        <v>947</v>
      </c>
      <c r="F95" s="8" t="s">
        <v>115</v>
      </c>
    </row>
    <row r="96" spans="1:6" ht="12" customHeight="1">
      <c r="A96" s="129" t="s">
        <v>324</v>
      </c>
      <c r="B96" s="129" t="s">
        <v>52</v>
      </c>
      <c r="C96" s="129" t="s">
        <v>359</v>
      </c>
      <c r="D96" s="136">
        <v>52.725000000000001</v>
      </c>
      <c r="E96" s="247" t="s">
        <v>948</v>
      </c>
      <c r="F96" s="140" t="s">
        <v>233</v>
      </c>
    </row>
    <row r="97" spans="1:6" ht="12" customHeight="1">
      <c r="A97" s="129" t="s">
        <v>324</v>
      </c>
      <c r="B97" s="129" t="s">
        <v>52</v>
      </c>
      <c r="C97" s="129" t="s">
        <v>359</v>
      </c>
      <c r="D97" s="136">
        <v>34.466911764705884</v>
      </c>
      <c r="E97" s="247" t="s">
        <v>948</v>
      </c>
      <c r="F97" s="140" t="s">
        <v>233</v>
      </c>
    </row>
    <row r="98" spans="1:6" ht="12" customHeight="1">
      <c r="A98" s="122" t="s">
        <v>324</v>
      </c>
      <c r="B98" s="122" t="s">
        <v>52</v>
      </c>
      <c r="C98" s="122" t="s">
        <v>359</v>
      </c>
      <c r="D98" s="22">
        <v>30.600045955847843</v>
      </c>
      <c r="E98" s="246" t="s">
        <v>948</v>
      </c>
      <c r="F98" s="22" t="s">
        <v>233</v>
      </c>
    </row>
    <row r="99" spans="1:6" ht="12" customHeight="1">
      <c r="A99" s="6" t="s">
        <v>299</v>
      </c>
      <c r="B99" s="6" t="s">
        <v>848</v>
      </c>
      <c r="C99" s="6" t="s">
        <v>362</v>
      </c>
      <c r="D99" s="22">
        <v>1.4289419162443238</v>
      </c>
      <c r="E99" s="246" t="s">
        <v>947</v>
      </c>
      <c r="F99" s="8" t="s">
        <v>115</v>
      </c>
    </row>
    <row r="100" spans="1:6" ht="12" customHeight="1">
      <c r="A100" s="50" t="s">
        <v>499</v>
      </c>
      <c r="B100" s="50" t="s">
        <v>454</v>
      </c>
      <c r="C100" s="50" t="s">
        <v>363</v>
      </c>
      <c r="D100" s="48">
        <v>5</v>
      </c>
      <c r="E100" s="243" t="s">
        <v>947</v>
      </c>
      <c r="F100" s="47" t="s">
        <v>115</v>
      </c>
    </row>
    <row r="101" spans="1:6" ht="12" customHeight="1">
      <c r="A101" s="129" t="s">
        <v>351</v>
      </c>
      <c r="B101" s="129" t="s">
        <v>849</v>
      </c>
      <c r="C101" s="129" t="s">
        <v>361</v>
      </c>
      <c r="D101" s="136">
        <v>2.5</v>
      </c>
      <c r="E101" s="247" t="s">
        <v>947</v>
      </c>
      <c r="F101" s="140" t="s">
        <v>115</v>
      </c>
    </row>
    <row r="102" spans="1:6" ht="12" customHeight="1">
      <c r="A102" s="122" t="s">
        <v>329</v>
      </c>
      <c r="B102" s="122" t="s">
        <v>850</v>
      </c>
      <c r="C102" s="122" t="s">
        <v>364</v>
      </c>
      <c r="D102" s="22">
        <v>24.198685540950457</v>
      </c>
      <c r="E102" s="246" t="s">
        <v>948</v>
      </c>
      <c r="F102" s="22" t="s">
        <v>233</v>
      </c>
    </row>
    <row r="103" spans="1:6" ht="12" customHeight="1">
      <c r="A103" s="129" t="s">
        <v>329</v>
      </c>
      <c r="B103" s="129" t="s">
        <v>850</v>
      </c>
      <c r="C103" s="129" t="s">
        <v>364</v>
      </c>
      <c r="D103" s="136">
        <v>1.7677669529663689</v>
      </c>
      <c r="E103" s="247" t="s">
        <v>947</v>
      </c>
      <c r="F103" s="140" t="s">
        <v>115</v>
      </c>
    </row>
    <row r="104" spans="1:6" ht="12" customHeight="1">
      <c r="A104" s="122" t="s">
        <v>326</v>
      </c>
      <c r="B104" s="122" t="s">
        <v>851</v>
      </c>
      <c r="C104" s="122" t="s">
        <v>368</v>
      </c>
      <c r="D104" s="22">
        <v>24.198685540950457</v>
      </c>
      <c r="E104" s="246" t="s">
        <v>948</v>
      </c>
      <c r="F104" s="22" t="s">
        <v>233</v>
      </c>
    </row>
    <row r="105" spans="1:6" ht="12" customHeight="1">
      <c r="A105" s="50" t="s">
        <v>326</v>
      </c>
      <c r="B105" s="50" t="s">
        <v>851</v>
      </c>
      <c r="C105" s="50" t="s">
        <v>368</v>
      </c>
      <c r="D105" s="48">
        <v>2.3475945135393377</v>
      </c>
      <c r="E105" s="243" t="s">
        <v>947</v>
      </c>
      <c r="F105" s="47" t="s">
        <v>115</v>
      </c>
    </row>
    <row r="106" spans="1:6" ht="12" customHeight="1">
      <c r="A106" s="50" t="s">
        <v>326</v>
      </c>
      <c r="B106" s="50" t="s">
        <v>851</v>
      </c>
      <c r="C106" s="50" t="s">
        <v>368</v>
      </c>
      <c r="D106" s="48">
        <v>1.9563287612827815</v>
      </c>
      <c r="E106" s="243" t="s">
        <v>947</v>
      </c>
      <c r="F106" s="47" t="s">
        <v>115</v>
      </c>
    </row>
    <row r="107" spans="1:6" ht="12" customHeight="1">
      <c r="A107" s="122" t="s">
        <v>325</v>
      </c>
      <c r="B107" s="122" t="s">
        <v>852</v>
      </c>
      <c r="C107" s="122" t="s">
        <v>368</v>
      </c>
      <c r="D107" s="22">
        <v>24.198685540950457</v>
      </c>
      <c r="E107" s="246" t="s">
        <v>948</v>
      </c>
      <c r="F107" s="22" t="s">
        <v>233</v>
      </c>
    </row>
    <row r="108" spans="1:6" ht="12" customHeight="1">
      <c r="A108" s="50" t="s">
        <v>325</v>
      </c>
      <c r="B108" s="50" t="s">
        <v>852</v>
      </c>
      <c r="C108" s="50" t="s">
        <v>368</v>
      </c>
      <c r="D108" s="48">
        <v>1.9563287612827815</v>
      </c>
      <c r="E108" s="243" t="s">
        <v>947</v>
      </c>
      <c r="F108" s="47" t="s">
        <v>115</v>
      </c>
    </row>
    <row r="109" spans="1:6" ht="12" customHeight="1">
      <c r="A109" s="50" t="s">
        <v>325</v>
      </c>
      <c r="B109" s="50" t="s">
        <v>852</v>
      </c>
      <c r="C109" s="50" t="s">
        <v>368</v>
      </c>
      <c r="D109" s="48">
        <v>1.1737972567696688</v>
      </c>
      <c r="E109" s="243" t="s">
        <v>947</v>
      </c>
      <c r="F109" s="47" t="s">
        <v>115</v>
      </c>
    </row>
    <row r="110" spans="1:6" ht="12" customHeight="1">
      <c r="A110" s="50" t="s">
        <v>422</v>
      </c>
      <c r="B110" s="50" t="s">
        <v>398</v>
      </c>
      <c r="C110" s="50" t="s">
        <v>364</v>
      </c>
      <c r="D110" s="48">
        <v>1.7677669529663689</v>
      </c>
      <c r="E110" s="243" t="s">
        <v>947</v>
      </c>
      <c r="F110" s="47" t="s">
        <v>115</v>
      </c>
    </row>
    <row r="111" spans="1:6" ht="12" customHeight="1">
      <c r="A111" s="6" t="s">
        <v>312</v>
      </c>
      <c r="B111" s="6" t="s">
        <v>165</v>
      </c>
      <c r="C111" s="6" t="s">
        <v>369</v>
      </c>
      <c r="D111" s="22">
        <v>3.5355339059327378</v>
      </c>
      <c r="E111" s="246" t="s">
        <v>947</v>
      </c>
      <c r="F111" s="8" t="s">
        <v>115</v>
      </c>
    </row>
    <row r="112" spans="1:6" ht="12" customHeight="1">
      <c r="A112" s="129" t="s">
        <v>376</v>
      </c>
      <c r="B112" s="129" t="s">
        <v>377</v>
      </c>
      <c r="C112" s="129" t="s">
        <v>366</v>
      </c>
      <c r="D112" s="136">
        <v>5.6999999999999993</v>
      </c>
      <c r="E112" s="247" t="s">
        <v>947</v>
      </c>
      <c r="F112" s="140" t="s">
        <v>40</v>
      </c>
    </row>
    <row r="113" spans="1:6" ht="12" customHeight="1">
      <c r="A113" s="50" t="s">
        <v>376</v>
      </c>
      <c r="B113" s="50" t="s">
        <v>377</v>
      </c>
      <c r="C113" s="50" t="s">
        <v>366</v>
      </c>
      <c r="D113" s="48">
        <v>5</v>
      </c>
      <c r="E113" s="243" t="s">
        <v>947</v>
      </c>
      <c r="F113" s="47" t="s">
        <v>115</v>
      </c>
    </row>
    <row r="114" spans="1:6" ht="12" customHeight="1">
      <c r="A114" s="50" t="s">
        <v>376</v>
      </c>
      <c r="B114" s="50" t="s">
        <v>377</v>
      </c>
      <c r="C114" s="50" t="s">
        <v>366</v>
      </c>
      <c r="D114" s="48">
        <v>5</v>
      </c>
      <c r="E114" s="243" t="s">
        <v>947</v>
      </c>
      <c r="F114" s="48" t="s">
        <v>115</v>
      </c>
    </row>
    <row r="115" spans="1:6" ht="12" customHeight="1">
      <c r="A115" s="50" t="s">
        <v>376</v>
      </c>
      <c r="B115" s="50" t="s">
        <v>377</v>
      </c>
      <c r="C115" s="50" t="s">
        <v>366</v>
      </c>
      <c r="D115" s="48">
        <v>1.25</v>
      </c>
      <c r="E115" s="243" t="s">
        <v>947</v>
      </c>
      <c r="F115" s="47" t="s">
        <v>115</v>
      </c>
    </row>
    <row r="116" spans="1:6" ht="12" customHeight="1">
      <c r="A116" s="197" t="s">
        <v>376</v>
      </c>
      <c r="B116" s="197" t="s">
        <v>377</v>
      </c>
      <c r="C116" s="197" t="s">
        <v>366</v>
      </c>
      <c r="D116" s="136">
        <v>0.36249999999999999</v>
      </c>
      <c r="E116" s="247" t="s">
        <v>229</v>
      </c>
      <c r="F116" s="140" t="s">
        <v>358</v>
      </c>
    </row>
    <row r="117" spans="1:6" ht="12" customHeight="1" thickBot="1">
      <c r="A117" s="129" t="s">
        <v>300</v>
      </c>
      <c r="B117" s="129" t="s">
        <v>397</v>
      </c>
      <c r="C117" s="129" t="s">
        <v>362</v>
      </c>
      <c r="D117" s="136">
        <v>1.25</v>
      </c>
      <c r="E117" s="247" t="s">
        <v>947</v>
      </c>
      <c r="F117" s="140" t="s">
        <v>40</v>
      </c>
    </row>
    <row r="118" spans="1:6" ht="12" customHeight="1" thickBot="1">
      <c r="A118" s="230" t="s">
        <v>300</v>
      </c>
      <c r="B118" s="230" t="s">
        <v>397</v>
      </c>
      <c r="C118" s="230" t="s">
        <v>362</v>
      </c>
      <c r="D118" s="239">
        <v>5</v>
      </c>
      <c r="E118" s="243" t="s">
        <v>947</v>
      </c>
      <c r="F118" s="254" t="s">
        <v>115</v>
      </c>
    </row>
    <row r="119" spans="1:6" ht="12" customHeight="1" thickBot="1">
      <c r="A119" s="227" t="s">
        <v>300</v>
      </c>
      <c r="B119" s="227" t="s">
        <v>397</v>
      </c>
      <c r="C119" s="227" t="s">
        <v>362</v>
      </c>
      <c r="D119" s="240">
        <v>1.7677669529663689</v>
      </c>
      <c r="E119" s="249" t="s">
        <v>947</v>
      </c>
      <c r="F119" s="255" t="s">
        <v>115</v>
      </c>
    </row>
    <row r="120" spans="1:6" ht="12" customHeight="1" thickBot="1">
      <c r="A120" s="199" t="s">
        <v>354</v>
      </c>
      <c r="B120" s="198" t="s">
        <v>853</v>
      </c>
      <c r="C120" s="198" t="s">
        <v>363</v>
      </c>
      <c r="D120" s="137">
        <v>3.2250000000000001</v>
      </c>
      <c r="E120" s="246" t="s">
        <v>229</v>
      </c>
      <c r="F120" s="257" t="s">
        <v>357</v>
      </c>
    </row>
    <row r="121" spans="1:6" ht="12" customHeight="1" thickBot="1">
      <c r="A121" s="131" t="s">
        <v>343</v>
      </c>
      <c r="B121" s="134" t="s">
        <v>102</v>
      </c>
      <c r="C121" s="134" t="s">
        <v>370</v>
      </c>
      <c r="D121" s="137">
        <v>7.5</v>
      </c>
      <c r="E121" s="23" t="s">
        <v>947</v>
      </c>
      <c r="F121" s="139" t="s">
        <v>71</v>
      </c>
    </row>
    <row r="122" spans="1:6" ht="12" customHeight="1" thickBot="1">
      <c r="A122" s="84" t="s">
        <v>288</v>
      </c>
      <c r="B122" s="81" t="s">
        <v>112</v>
      </c>
      <c r="C122" s="81" t="s">
        <v>364</v>
      </c>
      <c r="D122" s="94">
        <v>13.375</v>
      </c>
      <c r="E122" s="247" t="s">
        <v>948</v>
      </c>
      <c r="F122" s="85" t="s">
        <v>10</v>
      </c>
    </row>
    <row r="123" spans="1:6" ht="12" customHeight="1" thickBot="1">
      <c r="A123" s="223" t="s">
        <v>288</v>
      </c>
      <c r="B123" s="236" t="s">
        <v>112</v>
      </c>
      <c r="C123" s="236" t="s">
        <v>364</v>
      </c>
      <c r="D123" s="240">
        <v>3.5355339059327378</v>
      </c>
      <c r="E123" s="23" t="s">
        <v>947</v>
      </c>
      <c r="F123" s="237" t="s">
        <v>71</v>
      </c>
    </row>
    <row r="124" spans="1:6" ht="12" customHeight="1" thickBot="1">
      <c r="A124" s="109" t="s">
        <v>288</v>
      </c>
      <c r="B124" s="81" t="s">
        <v>112</v>
      </c>
      <c r="C124" s="81" t="s">
        <v>364</v>
      </c>
      <c r="D124" s="94">
        <v>2.6516504294495533</v>
      </c>
      <c r="E124" s="247" t="s">
        <v>947</v>
      </c>
      <c r="F124" s="110" t="s">
        <v>115</v>
      </c>
    </row>
    <row r="125" spans="1:6" ht="12" customHeight="1">
      <c r="A125" s="202" t="s">
        <v>288</v>
      </c>
      <c r="B125" s="202" t="s">
        <v>112</v>
      </c>
      <c r="C125" s="202" t="s">
        <v>364</v>
      </c>
      <c r="D125" s="241">
        <v>2.5</v>
      </c>
      <c r="E125" s="246" t="s">
        <v>947</v>
      </c>
      <c r="F125" s="256" t="s">
        <v>115</v>
      </c>
    </row>
    <row r="126" spans="1:6" ht="12" customHeight="1">
      <c r="A126" s="135" t="s">
        <v>288</v>
      </c>
      <c r="B126" s="135" t="s">
        <v>112</v>
      </c>
      <c r="C126" s="135" t="s">
        <v>364</v>
      </c>
      <c r="D126" s="238">
        <v>2.5</v>
      </c>
      <c r="E126" s="247" t="s">
        <v>947</v>
      </c>
      <c r="F126" s="253" t="s">
        <v>115</v>
      </c>
    </row>
    <row r="127" spans="1:6" ht="12" customHeight="1">
      <c r="A127" s="135" t="s">
        <v>288</v>
      </c>
      <c r="B127" s="135" t="s">
        <v>112</v>
      </c>
      <c r="C127" s="135" t="s">
        <v>364</v>
      </c>
      <c r="D127" s="238">
        <v>2.5</v>
      </c>
      <c r="E127" s="247" t="s">
        <v>947</v>
      </c>
      <c r="F127" s="253" t="s">
        <v>115</v>
      </c>
    </row>
    <row r="128" spans="1:6" ht="12" customHeight="1">
      <c r="A128" s="111" t="s">
        <v>279</v>
      </c>
      <c r="B128" s="111" t="s">
        <v>120</v>
      </c>
      <c r="C128" s="111" t="s">
        <v>363</v>
      </c>
      <c r="D128" s="114">
        <v>24.198685540950457</v>
      </c>
      <c r="E128" s="245" t="s">
        <v>948</v>
      </c>
      <c r="F128" s="114" t="s">
        <v>233</v>
      </c>
    </row>
    <row r="129" spans="1:6" ht="12" customHeight="1" thickBot="1">
      <c r="A129" s="202" t="s">
        <v>279</v>
      </c>
      <c r="B129" s="202" t="s">
        <v>120</v>
      </c>
      <c r="C129" s="202" t="s">
        <v>363</v>
      </c>
      <c r="D129" s="241">
        <v>5</v>
      </c>
      <c r="E129" s="246" t="s">
        <v>947</v>
      </c>
      <c r="F129" s="256" t="s">
        <v>115</v>
      </c>
    </row>
    <row r="130" spans="1:6" ht="12" customHeight="1" thickBot="1">
      <c r="A130" s="199" t="s">
        <v>279</v>
      </c>
      <c r="B130" s="199" t="s">
        <v>120</v>
      </c>
      <c r="C130" s="199" t="s">
        <v>363</v>
      </c>
      <c r="D130" s="137">
        <v>3.5355339059327378</v>
      </c>
      <c r="E130" s="246" t="s">
        <v>947</v>
      </c>
      <c r="F130" s="200" t="s">
        <v>115</v>
      </c>
    </row>
    <row r="131" spans="1:6" ht="12" customHeight="1" thickBot="1">
      <c r="A131" s="84" t="s">
        <v>279</v>
      </c>
      <c r="B131" s="84" t="s">
        <v>120</v>
      </c>
      <c r="C131" s="84" t="s">
        <v>363</v>
      </c>
      <c r="D131" s="94">
        <v>3.5355339059327378</v>
      </c>
      <c r="E131" s="247" t="s">
        <v>947</v>
      </c>
      <c r="F131" s="85" t="s">
        <v>115</v>
      </c>
    </row>
    <row r="132" spans="1:6" ht="12" customHeight="1">
      <c r="A132" s="184" t="s">
        <v>279</v>
      </c>
      <c r="B132" s="135" t="s">
        <v>120</v>
      </c>
      <c r="C132" s="129" t="s">
        <v>363</v>
      </c>
      <c r="D132" s="136">
        <v>2.5</v>
      </c>
      <c r="E132" s="136" t="s">
        <v>947</v>
      </c>
      <c r="F132" s="140" t="s">
        <v>115</v>
      </c>
    </row>
    <row r="133" spans="1:6" ht="12" customHeight="1">
      <c r="A133" s="184" t="s">
        <v>279</v>
      </c>
      <c r="B133" s="135" t="s">
        <v>120</v>
      </c>
      <c r="C133" s="129" t="s">
        <v>363</v>
      </c>
      <c r="D133" s="136">
        <v>2.5</v>
      </c>
      <c r="E133" s="136" t="s">
        <v>947</v>
      </c>
      <c r="F133" s="140" t="s">
        <v>115</v>
      </c>
    </row>
    <row r="134" spans="1:6" ht="12" customHeight="1">
      <c r="A134" s="220" t="s">
        <v>279</v>
      </c>
      <c r="B134" s="195" t="s">
        <v>120</v>
      </c>
      <c r="C134" s="197" t="s">
        <v>363</v>
      </c>
      <c r="D134" s="136">
        <v>6.45</v>
      </c>
      <c r="E134" s="136" t="s">
        <v>229</v>
      </c>
      <c r="F134" s="140" t="s">
        <v>357</v>
      </c>
    </row>
    <row r="135" spans="1:6" ht="12" customHeight="1">
      <c r="A135" s="203" t="s">
        <v>279</v>
      </c>
      <c r="B135" s="202" t="s">
        <v>120</v>
      </c>
      <c r="C135" s="6" t="s">
        <v>363</v>
      </c>
      <c r="D135" s="22">
        <v>5.3249999999999993</v>
      </c>
      <c r="E135" s="22" t="s">
        <v>229</v>
      </c>
      <c r="F135" s="190" t="s">
        <v>357</v>
      </c>
    </row>
    <row r="136" spans="1:6" ht="12" customHeight="1">
      <c r="A136" s="220" t="s">
        <v>279</v>
      </c>
      <c r="B136" s="195" t="s">
        <v>120</v>
      </c>
      <c r="C136" s="197" t="s">
        <v>363</v>
      </c>
      <c r="D136" s="136">
        <v>4.2749999999999995</v>
      </c>
      <c r="E136" s="136" t="s">
        <v>229</v>
      </c>
      <c r="F136" s="140" t="s">
        <v>357</v>
      </c>
    </row>
    <row r="137" spans="1:6" ht="12" customHeight="1">
      <c r="A137" s="203" t="s">
        <v>279</v>
      </c>
      <c r="B137" s="202" t="s">
        <v>120</v>
      </c>
      <c r="C137" s="6" t="s">
        <v>363</v>
      </c>
      <c r="D137" s="22">
        <v>3.75</v>
      </c>
      <c r="E137" s="22" t="s">
        <v>229</v>
      </c>
      <c r="F137" s="190" t="s">
        <v>357</v>
      </c>
    </row>
    <row r="138" spans="1:6" ht="12" customHeight="1">
      <c r="A138" s="203" t="s">
        <v>279</v>
      </c>
      <c r="B138" s="202" t="s">
        <v>120</v>
      </c>
      <c r="C138" s="6" t="s">
        <v>363</v>
      </c>
      <c r="D138" s="22">
        <v>3.2250000000000001</v>
      </c>
      <c r="E138" s="22" t="s">
        <v>229</v>
      </c>
      <c r="F138" s="190" t="s">
        <v>357</v>
      </c>
    </row>
    <row r="139" spans="1:6" ht="12" customHeight="1">
      <c r="A139" s="220" t="s">
        <v>279</v>
      </c>
      <c r="B139" s="195" t="s">
        <v>120</v>
      </c>
      <c r="C139" s="197" t="s">
        <v>363</v>
      </c>
      <c r="D139" s="136">
        <v>7.1</v>
      </c>
      <c r="E139" s="136" t="s">
        <v>229</v>
      </c>
      <c r="F139" s="140" t="s">
        <v>655</v>
      </c>
    </row>
    <row r="140" spans="1:6" ht="12" customHeight="1">
      <c r="A140" s="171" t="s">
        <v>345</v>
      </c>
      <c r="B140" s="127" t="s">
        <v>111</v>
      </c>
      <c r="C140" s="107" t="s">
        <v>371</v>
      </c>
      <c r="D140" s="106">
        <v>2.5</v>
      </c>
      <c r="E140" s="106" t="s">
        <v>947</v>
      </c>
      <c r="F140" s="106" t="s">
        <v>40</v>
      </c>
    </row>
    <row r="141" spans="1:6" ht="12" customHeight="1">
      <c r="A141" s="217" t="s">
        <v>345</v>
      </c>
      <c r="B141" s="233" t="s">
        <v>111</v>
      </c>
      <c r="C141" s="122" t="s">
        <v>371</v>
      </c>
      <c r="D141" s="22">
        <v>5.3033008588991066</v>
      </c>
      <c r="E141" s="244" t="s">
        <v>947</v>
      </c>
      <c r="F141" s="22" t="s">
        <v>71</v>
      </c>
    </row>
    <row r="142" spans="1:6" ht="12" customHeight="1">
      <c r="A142" s="184" t="s">
        <v>649</v>
      </c>
      <c r="B142" s="135" t="s">
        <v>854</v>
      </c>
      <c r="C142" s="129" t="s">
        <v>366</v>
      </c>
      <c r="D142" s="136">
        <v>7.1064231509248037</v>
      </c>
      <c r="E142" s="244" t="s">
        <v>947</v>
      </c>
      <c r="F142" s="140" t="s">
        <v>71</v>
      </c>
    </row>
    <row r="143" spans="1:6" ht="12" customHeight="1">
      <c r="A143" s="183" t="s">
        <v>333</v>
      </c>
      <c r="B143" s="133" t="s">
        <v>520</v>
      </c>
      <c r="C143" s="50" t="s">
        <v>370</v>
      </c>
      <c r="D143" s="48">
        <v>8.25</v>
      </c>
      <c r="E143" s="48" t="s">
        <v>948</v>
      </c>
      <c r="F143" s="48" t="s">
        <v>10</v>
      </c>
    </row>
    <row r="144" spans="1:6" ht="12" customHeight="1">
      <c r="A144" s="184" t="s">
        <v>333</v>
      </c>
      <c r="B144" s="135" t="s">
        <v>520</v>
      </c>
      <c r="C144" s="129" t="s">
        <v>370</v>
      </c>
      <c r="D144" s="136">
        <v>18.014820958837689</v>
      </c>
      <c r="E144" s="136" t="s">
        <v>948</v>
      </c>
      <c r="F144" s="140" t="s">
        <v>233</v>
      </c>
    </row>
    <row r="145" spans="1:6" ht="12" customHeight="1">
      <c r="A145" s="184" t="s">
        <v>333</v>
      </c>
      <c r="B145" s="135" t="s">
        <v>520</v>
      </c>
      <c r="C145" s="129" t="s">
        <v>370</v>
      </c>
      <c r="D145" s="136">
        <v>9.6289211566688664</v>
      </c>
      <c r="E145" s="136" t="s">
        <v>948</v>
      </c>
      <c r="F145" s="140" t="s">
        <v>233</v>
      </c>
    </row>
    <row r="146" spans="1:6" ht="12" customHeight="1">
      <c r="A146" s="217" t="s">
        <v>333</v>
      </c>
      <c r="B146" s="233" t="s">
        <v>520</v>
      </c>
      <c r="C146" s="122" t="s">
        <v>370</v>
      </c>
      <c r="D146" s="22">
        <v>3.5001785668734104</v>
      </c>
      <c r="E146" s="244" t="s">
        <v>947</v>
      </c>
      <c r="F146" s="22" t="s">
        <v>71</v>
      </c>
    </row>
    <row r="147" spans="1:6" ht="12" customHeight="1">
      <c r="A147" s="217" t="s">
        <v>333</v>
      </c>
      <c r="B147" s="233" t="s">
        <v>520</v>
      </c>
      <c r="C147" s="122" t="s">
        <v>370</v>
      </c>
      <c r="D147" s="22">
        <v>3.75</v>
      </c>
      <c r="E147" s="244" t="s">
        <v>947</v>
      </c>
      <c r="F147" s="22" t="s">
        <v>71</v>
      </c>
    </row>
    <row r="148" spans="1:6" ht="12" customHeight="1">
      <c r="A148" s="218" t="s">
        <v>333</v>
      </c>
      <c r="B148" s="234" t="s">
        <v>520</v>
      </c>
      <c r="C148" s="125" t="s">
        <v>370</v>
      </c>
      <c r="D148" s="48">
        <v>3.5532115754624018</v>
      </c>
      <c r="E148" s="244" t="s">
        <v>947</v>
      </c>
      <c r="F148" s="48" t="s">
        <v>71</v>
      </c>
    </row>
    <row r="149" spans="1:6" ht="12" customHeight="1">
      <c r="A149" s="184" t="s">
        <v>656</v>
      </c>
      <c r="B149" s="135" t="s">
        <v>855</v>
      </c>
      <c r="C149" s="129" t="s">
        <v>366</v>
      </c>
      <c r="D149" s="136">
        <v>7.5</v>
      </c>
      <c r="E149" s="244" t="s">
        <v>947</v>
      </c>
      <c r="F149" s="140" t="s">
        <v>71</v>
      </c>
    </row>
    <row r="150" spans="1:6" ht="12" customHeight="1">
      <c r="A150" s="203" t="s">
        <v>296</v>
      </c>
      <c r="B150" s="202" t="s">
        <v>138</v>
      </c>
      <c r="C150" s="6" t="s">
        <v>366</v>
      </c>
      <c r="D150" s="22">
        <v>5</v>
      </c>
      <c r="E150" s="22" t="s">
        <v>947</v>
      </c>
      <c r="F150" s="8" t="s">
        <v>115</v>
      </c>
    </row>
    <row r="151" spans="1:6" ht="12" customHeight="1">
      <c r="A151" s="183" t="s">
        <v>296</v>
      </c>
      <c r="B151" s="133" t="s">
        <v>138</v>
      </c>
      <c r="C151" s="50" t="s">
        <v>366</v>
      </c>
      <c r="D151" s="48">
        <v>1.25</v>
      </c>
      <c r="E151" s="48" t="s">
        <v>947</v>
      </c>
      <c r="F151" s="47" t="s">
        <v>115</v>
      </c>
    </row>
    <row r="152" spans="1:6" ht="12" customHeight="1">
      <c r="A152" s="220" t="s">
        <v>296</v>
      </c>
      <c r="B152" s="195" t="s">
        <v>138</v>
      </c>
      <c r="C152" s="197" t="s">
        <v>366</v>
      </c>
      <c r="D152" s="136">
        <v>0.36249999999999999</v>
      </c>
      <c r="E152" s="136" t="s">
        <v>229</v>
      </c>
      <c r="F152" s="140" t="s">
        <v>358</v>
      </c>
    </row>
    <row r="153" spans="1:6" ht="12" customHeight="1">
      <c r="A153" s="184" t="s">
        <v>353</v>
      </c>
      <c r="B153" s="135" t="s">
        <v>178</v>
      </c>
      <c r="C153" s="129" t="s">
        <v>366</v>
      </c>
      <c r="D153" s="136">
        <v>2.5</v>
      </c>
      <c r="E153" s="136" t="s">
        <v>947</v>
      </c>
      <c r="F153" s="140" t="s">
        <v>115</v>
      </c>
    </row>
    <row r="154" spans="1:6" ht="12" customHeight="1">
      <c r="A154" s="203" t="s">
        <v>353</v>
      </c>
      <c r="B154" s="202" t="s">
        <v>178</v>
      </c>
      <c r="C154" s="6" t="s">
        <v>366</v>
      </c>
      <c r="D154" s="22">
        <v>2.6999999999999997</v>
      </c>
      <c r="E154" s="22" t="s">
        <v>229</v>
      </c>
      <c r="F154" s="190" t="s">
        <v>357</v>
      </c>
    </row>
    <row r="155" spans="1:6" ht="12" customHeight="1">
      <c r="A155" s="203" t="s">
        <v>271</v>
      </c>
      <c r="B155" s="202" t="s">
        <v>856</v>
      </c>
      <c r="C155" s="6" t="s">
        <v>360</v>
      </c>
      <c r="D155" s="22">
        <v>16</v>
      </c>
      <c r="E155" s="22" t="s">
        <v>948</v>
      </c>
      <c r="F155" s="22" t="s">
        <v>10</v>
      </c>
    </row>
    <row r="156" spans="1:6" ht="12" customHeight="1">
      <c r="A156" s="203" t="s">
        <v>271</v>
      </c>
      <c r="B156" s="202" t="s">
        <v>856</v>
      </c>
      <c r="C156" s="6" t="s">
        <v>360</v>
      </c>
      <c r="D156" s="22">
        <v>2.5</v>
      </c>
      <c r="E156" s="22" t="s">
        <v>947</v>
      </c>
      <c r="F156" s="8" t="s">
        <v>115</v>
      </c>
    </row>
    <row r="157" spans="1:6" ht="12" customHeight="1">
      <c r="A157" s="183" t="s">
        <v>271</v>
      </c>
      <c r="B157" s="133" t="s">
        <v>856</v>
      </c>
      <c r="C157" s="50" t="s">
        <v>360</v>
      </c>
      <c r="D157" s="48">
        <v>2.5</v>
      </c>
      <c r="E157" s="48" t="s">
        <v>947</v>
      </c>
      <c r="F157" s="47" t="s">
        <v>115</v>
      </c>
    </row>
    <row r="158" spans="1:6" ht="12" customHeight="1">
      <c r="A158" s="183" t="s">
        <v>271</v>
      </c>
      <c r="B158" s="133" t="s">
        <v>856</v>
      </c>
      <c r="C158" s="50" t="s">
        <v>360</v>
      </c>
      <c r="D158" s="48">
        <v>1.6666666666666667</v>
      </c>
      <c r="E158" s="48" t="s">
        <v>947</v>
      </c>
      <c r="F158" s="47" t="s">
        <v>115</v>
      </c>
    </row>
    <row r="159" spans="1:6" ht="12" customHeight="1">
      <c r="A159" s="203" t="s">
        <v>308</v>
      </c>
      <c r="B159" s="202" t="s">
        <v>857</v>
      </c>
      <c r="C159" s="6" t="s">
        <v>367</v>
      </c>
      <c r="D159" s="22">
        <v>2.5</v>
      </c>
      <c r="E159" s="22" t="s">
        <v>947</v>
      </c>
      <c r="F159" s="8" t="s">
        <v>115</v>
      </c>
    </row>
    <row r="160" spans="1:6" ht="12" customHeight="1">
      <c r="A160" s="203" t="s">
        <v>295</v>
      </c>
      <c r="B160" s="202" t="s">
        <v>159</v>
      </c>
      <c r="C160" s="6" t="s">
        <v>362</v>
      </c>
      <c r="D160" s="22">
        <v>5</v>
      </c>
      <c r="E160" s="22" t="s">
        <v>947</v>
      </c>
      <c r="F160" s="8" t="s">
        <v>115</v>
      </c>
    </row>
    <row r="161" spans="1:6" ht="12" customHeight="1">
      <c r="A161" s="183" t="s">
        <v>295</v>
      </c>
      <c r="B161" s="133" t="s">
        <v>159</v>
      </c>
      <c r="C161" s="50" t="s">
        <v>362</v>
      </c>
      <c r="D161" s="48">
        <v>5</v>
      </c>
      <c r="E161" s="48" t="s">
        <v>947</v>
      </c>
      <c r="F161" s="47" t="s">
        <v>115</v>
      </c>
    </row>
    <row r="162" spans="1:6" ht="12" customHeight="1">
      <c r="A162" s="183" t="s">
        <v>295</v>
      </c>
      <c r="B162" s="133" t="s">
        <v>159</v>
      </c>
      <c r="C162" s="50" t="s">
        <v>362</v>
      </c>
      <c r="D162" s="48">
        <v>5</v>
      </c>
      <c r="E162" s="48" t="s">
        <v>947</v>
      </c>
      <c r="F162" s="47" t="s">
        <v>115</v>
      </c>
    </row>
    <row r="163" spans="1:6" ht="12" customHeight="1">
      <c r="A163" s="184" t="s">
        <v>295</v>
      </c>
      <c r="B163" s="135" t="s">
        <v>159</v>
      </c>
      <c r="C163" s="129" t="s">
        <v>362</v>
      </c>
      <c r="D163" s="136">
        <v>5</v>
      </c>
      <c r="E163" s="136" t="s">
        <v>947</v>
      </c>
      <c r="F163" s="140" t="s">
        <v>115</v>
      </c>
    </row>
    <row r="164" spans="1:6" ht="12" customHeight="1">
      <c r="A164" s="171" t="s">
        <v>295</v>
      </c>
      <c r="B164" s="127" t="s">
        <v>159</v>
      </c>
      <c r="C164" s="107" t="s">
        <v>362</v>
      </c>
      <c r="D164" s="106">
        <v>5</v>
      </c>
      <c r="E164" s="106" t="s">
        <v>947</v>
      </c>
      <c r="F164" s="108" t="s">
        <v>115</v>
      </c>
    </row>
    <row r="165" spans="1:6" ht="12" customHeight="1">
      <c r="A165" s="203" t="s">
        <v>295</v>
      </c>
      <c r="B165" s="202" t="s">
        <v>159</v>
      </c>
      <c r="C165" s="6" t="s">
        <v>362</v>
      </c>
      <c r="D165" s="22">
        <v>2.5</v>
      </c>
      <c r="E165" s="22" t="s">
        <v>947</v>
      </c>
      <c r="F165" s="8" t="s">
        <v>115</v>
      </c>
    </row>
    <row r="166" spans="1:6" ht="12" customHeight="1">
      <c r="A166" s="183" t="s">
        <v>295</v>
      </c>
      <c r="B166" s="133" t="s">
        <v>159</v>
      </c>
      <c r="C166" s="50" t="s">
        <v>362</v>
      </c>
      <c r="D166" s="48">
        <v>2.5</v>
      </c>
      <c r="E166" s="48" t="s">
        <v>947</v>
      </c>
      <c r="F166" s="47" t="s">
        <v>115</v>
      </c>
    </row>
    <row r="167" spans="1:6" ht="12" customHeight="1">
      <c r="A167" s="184" t="s">
        <v>323</v>
      </c>
      <c r="B167" s="135" t="s">
        <v>116</v>
      </c>
      <c r="C167" s="129" t="s">
        <v>362</v>
      </c>
      <c r="D167" s="136">
        <v>48.345323741007192</v>
      </c>
      <c r="E167" s="136" t="s">
        <v>948</v>
      </c>
      <c r="F167" s="140" t="s">
        <v>233</v>
      </c>
    </row>
    <row r="168" spans="1:6" ht="12" customHeight="1">
      <c r="A168" s="184" t="s">
        <v>289</v>
      </c>
      <c r="B168" s="135" t="s">
        <v>132</v>
      </c>
      <c r="C168" s="129" t="s">
        <v>360</v>
      </c>
      <c r="D168" s="136">
        <v>5.3500000000000005</v>
      </c>
      <c r="E168" s="136" t="s">
        <v>947</v>
      </c>
      <c r="F168" s="140" t="s">
        <v>40</v>
      </c>
    </row>
    <row r="169" spans="1:6" ht="12" customHeight="1">
      <c r="A169" s="203" t="s">
        <v>289</v>
      </c>
      <c r="B169" s="202" t="s">
        <v>132</v>
      </c>
      <c r="C169" s="6" t="s">
        <v>360</v>
      </c>
      <c r="D169" s="22">
        <v>3.5355339059327378</v>
      </c>
      <c r="E169" s="22" t="s">
        <v>947</v>
      </c>
      <c r="F169" s="8" t="s">
        <v>115</v>
      </c>
    </row>
    <row r="170" spans="1:6" ht="12" customHeight="1">
      <c r="A170" s="220" t="s">
        <v>289</v>
      </c>
      <c r="B170" s="195" t="s">
        <v>132</v>
      </c>
      <c r="C170" s="197" t="s">
        <v>360</v>
      </c>
      <c r="D170" s="136">
        <v>2.6999999999999997</v>
      </c>
      <c r="E170" s="136" t="s">
        <v>229</v>
      </c>
      <c r="F170" s="140" t="s">
        <v>357</v>
      </c>
    </row>
    <row r="171" spans="1:6" ht="12" customHeight="1">
      <c r="A171" s="220" t="s">
        <v>289</v>
      </c>
      <c r="B171" s="195" t="s">
        <v>132</v>
      </c>
      <c r="C171" s="197" t="s">
        <v>360</v>
      </c>
      <c r="D171" s="136">
        <v>4.3</v>
      </c>
      <c r="E171" s="136" t="s">
        <v>229</v>
      </c>
      <c r="F171" s="140" t="s">
        <v>358</v>
      </c>
    </row>
    <row r="172" spans="1:6" ht="12" customHeight="1">
      <c r="A172" s="184" t="s">
        <v>352</v>
      </c>
      <c r="B172" s="135" t="s">
        <v>858</v>
      </c>
      <c r="C172" s="129" t="s">
        <v>364</v>
      </c>
      <c r="D172" s="136">
        <v>1.6666666666666667</v>
      </c>
      <c r="E172" s="136" t="s">
        <v>947</v>
      </c>
      <c r="F172" s="140" t="s">
        <v>115</v>
      </c>
    </row>
    <row r="173" spans="1:6" ht="12" customHeight="1">
      <c r="A173" s="184" t="s">
        <v>645</v>
      </c>
      <c r="B173" s="135" t="s">
        <v>859</v>
      </c>
      <c r="C173" s="129" t="s">
        <v>370</v>
      </c>
      <c r="D173" s="136">
        <v>19.901046522054383</v>
      </c>
      <c r="E173" s="136" t="s">
        <v>948</v>
      </c>
      <c r="F173" s="140" t="s">
        <v>233</v>
      </c>
    </row>
    <row r="174" spans="1:6" ht="12" customHeight="1">
      <c r="A174" s="217" t="s">
        <v>274</v>
      </c>
      <c r="B174" s="233" t="s">
        <v>41</v>
      </c>
      <c r="C174" s="122" t="s">
        <v>361</v>
      </c>
      <c r="D174" s="22">
        <v>32.203608247422686</v>
      </c>
      <c r="E174" s="22" t="s">
        <v>948</v>
      </c>
      <c r="F174" s="22" t="s">
        <v>233</v>
      </c>
    </row>
    <row r="175" spans="1:6" ht="12" customHeight="1">
      <c r="A175" s="204" t="s">
        <v>274</v>
      </c>
      <c r="B175" s="205" t="s">
        <v>41</v>
      </c>
      <c r="C175" s="49" t="s">
        <v>361</v>
      </c>
      <c r="D175" s="22">
        <v>2.6516504294495533</v>
      </c>
      <c r="E175" s="22" t="s">
        <v>947</v>
      </c>
      <c r="F175" s="8" t="s">
        <v>115</v>
      </c>
    </row>
    <row r="176" spans="1:6" ht="12" customHeight="1">
      <c r="A176" s="203" t="s">
        <v>274</v>
      </c>
      <c r="B176" s="202" t="s">
        <v>41</v>
      </c>
      <c r="C176" s="6" t="s">
        <v>361</v>
      </c>
      <c r="D176" s="22">
        <v>1.7677669529663689</v>
      </c>
      <c r="E176" s="22" t="s">
        <v>947</v>
      </c>
      <c r="F176" s="8" t="s">
        <v>115</v>
      </c>
    </row>
    <row r="177" spans="1:6" ht="12" customHeight="1">
      <c r="A177" s="203" t="s">
        <v>274</v>
      </c>
      <c r="B177" s="202" t="s">
        <v>41</v>
      </c>
      <c r="C177" s="6" t="s">
        <v>361</v>
      </c>
      <c r="D177" s="22">
        <v>1.7677669529663689</v>
      </c>
      <c r="E177" s="22" t="s">
        <v>947</v>
      </c>
      <c r="F177" s="8" t="s">
        <v>115</v>
      </c>
    </row>
    <row r="178" spans="1:6" ht="12" customHeight="1">
      <c r="A178" s="203" t="s">
        <v>265</v>
      </c>
      <c r="B178" s="202" t="s">
        <v>11</v>
      </c>
      <c r="C178" s="6" t="s">
        <v>364</v>
      </c>
      <c r="D178" s="22">
        <v>18</v>
      </c>
      <c r="E178" s="22" t="s">
        <v>948</v>
      </c>
      <c r="F178" s="22" t="s">
        <v>10</v>
      </c>
    </row>
    <row r="179" spans="1:6" ht="12" customHeight="1">
      <c r="A179" s="217" t="s">
        <v>265</v>
      </c>
      <c r="B179" s="233" t="s">
        <v>11</v>
      </c>
      <c r="C179" s="122" t="s">
        <v>364</v>
      </c>
      <c r="D179" s="22">
        <v>48.397371081900914</v>
      </c>
      <c r="E179" s="22" t="s">
        <v>948</v>
      </c>
      <c r="F179" s="22" t="s">
        <v>233</v>
      </c>
    </row>
    <row r="180" spans="1:6" ht="12" customHeight="1">
      <c r="A180" s="184" t="s">
        <v>265</v>
      </c>
      <c r="B180" s="135" t="s">
        <v>11</v>
      </c>
      <c r="C180" s="129" t="s">
        <v>364</v>
      </c>
      <c r="D180" s="136">
        <v>13.154145077720207</v>
      </c>
      <c r="E180" s="136" t="s">
        <v>948</v>
      </c>
      <c r="F180" s="140" t="s">
        <v>233</v>
      </c>
    </row>
    <row r="181" spans="1:6" ht="12" customHeight="1">
      <c r="A181" s="184" t="s">
        <v>321</v>
      </c>
      <c r="B181" s="135" t="s">
        <v>860</v>
      </c>
      <c r="C181" s="129" t="s">
        <v>364</v>
      </c>
      <c r="D181" s="136">
        <v>26.75</v>
      </c>
      <c r="E181" s="136" t="s">
        <v>948</v>
      </c>
      <c r="F181" s="140" t="s">
        <v>10</v>
      </c>
    </row>
    <row r="182" spans="1:6" ht="12" customHeight="1">
      <c r="A182" s="184" t="s">
        <v>321</v>
      </c>
      <c r="B182" s="135" t="s">
        <v>860</v>
      </c>
      <c r="C182" s="129" t="s">
        <v>364</v>
      </c>
      <c r="D182" s="136">
        <v>2.6516504294495533</v>
      </c>
      <c r="E182" s="136" t="s">
        <v>947</v>
      </c>
      <c r="F182" s="140" t="s">
        <v>115</v>
      </c>
    </row>
    <row r="183" spans="1:6" ht="12" customHeight="1">
      <c r="A183" s="203" t="s">
        <v>321</v>
      </c>
      <c r="B183" s="202" t="s">
        <v>860</v>
      </c>
      <c r="C183" s="6" t="s">
        <v>364</v>
      </c>
      <c r="D183" s="22">
        <v>2.5</v>
      </c>
      <c r="E183" s="22" t="s">
        <v>947</v>
      </c>
      <c r="F183" s="8" t="s">
        <v>115</v>
      </c>
    </row>
    <row r="184" spans="1:6" ht="12" customHeight="1">
      <c r="A184" s="217" t="s">
        <v>336</v>
      </c>
      <c r="B184" s="233" t="s">
        <v>81</v>
      </c>
      <c r="C184" s="122" t="s">
        <v>362</v>
      </c>
      <c r="D184" s="22">
        <v>15</v>
      </c>
      <c r="E184" s="244" t="s">
        <v>947</v>
      </c>
      <c r="F184" s="22" t="s">
        <v>71</v>
      </c>
    </row>
    <row r="185" spans="1:6" ht="12" customHeight="1">
      <c r="A185" s="183" t="s">
        <v>424</v>
      </c>
      <c r="B185" s="133" t="s">
        <v>861</v>
      </c>
      <c r="C185" s="50" t="s">
        <v>366</v>
      </c>
      <c r="D185" s="48">
        <v>1.25</v>
      </c>
      <c r="E185" s="48" t="s">
        <v>947</v>
      </c>
      <c r="F185" s="47" t="s">
        <v>115</v>
      </c>
    </row>
    <row r="186" spans="1:6" ht="12" customHeight="1">
      <c r="A186" s="220" t="s">
        <v>424</v>
      </c>
      <c r="B186" s="195" t="s">
        <v>861</v>
      </c>
      <c r="C186" s="197" t="s">
        <v>366</v>
      </c>
      <c r="D186" s="136">
        <v>0.36249999999999999</v>
      </c>
      <c r="E186" s="136" t="s">
        <v>229</v>
      </c>
      <c r="F186" s="140" t="s">
        <v>358</v>
      </c>
    </row>
    <row r="187" spans="1:6" ht="12" customHeight="1">
      <c r="A187" s="203" t="s">
        <v>322</v>
      </c>
      <c r="B187" s="202" t="s">
        <v>113</v>
      </c>
      <c r="C187" s="6" t="s">
        <v>360</v>
      </c>
      <c r="D187" s="22">
        <v>5</v>
      </c>
      <c r="E187" s="22" t="s">
        <v>947</v>
      </c>
      <c r="F187" s="8" t="s">
        <v>115</v>
      </c>
    </row>
    <row r="188" spans="1:6" ht="12" customHeight="1">
      <c r="A188" s="203" t="s">
        <v>306</v>
      </c>
      <c r="B188" s="202" t="s">
        <v>151</v>
      </c>
      <c r="C188" s="6" t="s">
        <v>360</v>
      </c>
      <c r="D188" s="22">
        <v>5</v>
      </c>
      <c r="E188" s="22" t="s">
        <v>947</v>
      </c>
      <c r="F188" s="8" t="s">
        <v>115</v>
      </c>
    </row>
    <row r="189" spans="1:6" ht="12" customHeight="1">
      <c r="A189" s="203" t="s">
        <v>264</v>
      </c>
      <c r="B189" s="202" t="s">
        <v>862</v>
      </c>
      <c r="C189" s="6" t="s">
        <v>360</v>
      </c>
      <c r="D189" s="22">
        <v>16</v>
      </c>
      <c r="E189" s="22" t="s">
        <v>948</v>
      </c>
      <c r="F189" s="22" t="s">
        <v>10</v>
      </c>
    </row>
    <row r="190" spans="1:6" ht="12" customHeight="1">
      <c r="A190" s="218" t="s">
        <v>419</v>
      </c>
      <c r="B190" s="234" t="s">
        <v>394</v>
      </c>
      <c r="C190" s="125" t="s">
        <v>362</v>
      </c>
      <c r="D190" s="48">
        <v>7.5</v>
      </c>
      <c r="E190" s="244" t="s">
        <v>947</v>
      </c>
      <c r="F190" s="48" t="s">
        <v>71</v>
      </c>
    </row>
    <row r="191" spans="1:6" ht="12" customHeight="1">
      <c r="A191" s="203" t="s">
        <v>272</v>
      </c>
      <c r="B191" s="202" t="s">
        <v>401</v>
      </c>
      <c r="C191" s="6" t="s">
        <v>364</v>
      </c>
      <c r="D191" s="22">
        <v>8.875</v>
      </c>
      <c r="E191" s="22" t="s">
        <v>948</v>
      </c>
      <c r="F191" s="22" t="s">
        <v>10</v>
      </c>
    </row>
    <row r="192" spans="1:6" ht="12" customHeight="1">
      <c r="A192" s="217" t="s">
        <v>272</v>
      </c>
      <c r="B192" s="233" t="s">
        <v>401</v>
      </c>
      <c r="C192" s="122" t="s">
        <v>364</v>
      </c>
      <c r="D192" s="22">
        <v>7.5</v>
      </c>
      <c r="E192" s="244" t="s">
        <v>947</v>
      </c>
      <c r="F192" s="22" t="s">
        <v>71</v>
      </c>
    </row>
    <row r="193" spans="1:6" ht="12" customHeight="1">
      <c r="A193" s="183" t="s">
        <v>272</v>
      </c>
      <c r="B193" s="133" t="s">
        <v>401</v>
      </c>
      <c r="C193" s="50" t="s">
        <v>364</v>
      </c>
      <c r="D193" s="48">
        <v>5</v>
      </c>
      <c r="E193" s="48" t="s">
        <v>947</v>
      </c>
      <c r="F193" s="47" t="s">
        <v>115</v>
      </c>
    </row>
    <row r="194" spans="1:6" ht="12" customHeight="1">
      <c r="A194" s="184" t="s">
        <v>272</v>
      </c>
      <c r="B194" s="135" t="s">
        <v>401</v>
      </c>
      <c r="C194" s="129" t="s">
        <v>364</v>
      </c>
      <c r="D194" s="136">
        <v>5</v>
      </c>
      <c r="E194" s="136" t="s">
        <v>947</v>
      </c>
      <c r="F194" s="140" t="s">
        <v>115</v>
      </c>
    </row>
    <row r="195" spans="1:6" ht="12" customHeight="1">
      <c r="A195" s="203" t="s">
        <v>304</v>
      </c>
      <c r="B195" s="202" t="s">
        <v>863</v>
      </c>
      <c r="C195" s="6" t="s">
        <v>363</v>
      </c>
      <c r="D195" s="22">
        <v>2.5</v>
      </c>
      <c r="E195" s="22" t="s">
        <v>947</v>
      </c>
      <c r="F195" s="8" t="s">
        <v>115</v>
      </c>
    </row>
    <row r="196" spans="1:6" ht="12" customHeight="1">
      <c r="A196" s="183" t="s">
        <v>425</v>
      </c>
      <c r="B196" s="133" t="s">
        <v>886</v>
      </c>
      <c r="C196" s="50" t="s">
        <v>368</v>
      </c>
      <c r="D196" s="48">
        <v>2.3475945135393377</v>
      </c>
      <c r="E196" s="48" t="s">
        <v>947</v>
      </c>
      <c r="F196" s="47" t="s">
        <v>115</v>
      </c>
    </row>
    <row r="197" spans="1:6" ht="12" customHeight="1">
      <c r="A197" s="183" t="s">
        <v>425</v>
      </c>
      <c r="B197" s="133" t="s">
        <v>886</v>
      </c>
      <c r="C197" s="50" t="s">
        <v>368</v>
      </c>
      <c r="D197" s="48">
        <v>1.9563287612827815</v>
      </c>
      <c r="E197" s="48" t="s">
        <v>947</v>
      </c>
      <c r="F197" s="47" t="s">
        <v>115</v>
      </c>
    </row>
    <row r="198" spans="1:6" ht="12" customHeight="1">
      <c r="A198" s="183" t="s">
        <v>426</v>
      </c>
      <c r="B198" s="133" t="s">
        <v>404</v>
      </c>
      <c r="C198" s="50" t="s">
        <v>371</v>
      </c>
      <c r="D198" s="48">
        <v>1.9006577808748215</v>
      </c>
      <c r="E198" s="48" t="s">
        <v>947</v>
      </c>
      <c r="F198" s="47" t="s">
        <v>115</v>
      </c>
    </row>
    <row r="199" spans="1:6" ht="12" customHeight="1">
      <c r="A199" s="183" t="s">
        <v>497</v>
      </c>
      <c r="B199" s="133" t="s">
        <v>404</v>
      </c>
      <c r="C199" s="50" t="s">
        <v>371</v>
      </c>
      <c r="D199" s="48">
        <v>2.8578838324886475</v>
      </c>
      <c r="E199" s="48" t="s">
        <v>947</v>
      </c>
      <c r="F199" s="47" t="s">
        <v>115</v>
      </c>
    </row>
    <row r="200" spans="1:6" ht="12" customHeight="1">
      <c r="A200" s="184" t="s">
        <v>301</v>
      </c>
      <c r="B200" s="135" t="s">
        <v>462</v>
      </c>
      <c r="C200" s="129" t="s">
        <v>362</v>
      </c>
      <c r="D200" s="136">
        <v>1.25</v>
      </c>
      <c r="E200" s="136" t="s">
        <v>947</v>
      </c>
      <c r="F200" s="140" t="s">
        <v>40</v>
      </c>
    </row>
    <row r="201" spans="1:6" ht="12" customHeight="1">
      <c r="A201" s="204" t="s">
        <v>301</v>
      </c>
      <c r="B201" s="205" t="s">
        <v>462</v>
      </c>
      <c r="C201" s="49" t="s">
        <v>362</v>
      </c>
      <c r="D201" s="33">
        <v>3.5355339059327378</v>
      </c>
      <c r="E201" s="33" t="s">
        <v>947</v>
      </c>
      <c r="F201" s="32" t="s">
        <v>115</v>
      </c>
    </row>
    <row r="202" spans="1:6" ht="12" customHeight="1">
      <c r="A202" s="183" t="s">
        <v>301</v>
      </c>
      <c r="B202" s="133" t="s">
        <v>462</v>
      </c>
      <c r="C202" s="50" t="s">
        <v>362</v>
      </c>
      <c r="D202" s="48">
        <v>3.5355339059327378</v>
      </c>
      <c r="E202" s="48" t="s">
        <v>947</v>
      </c>
      <c r="F202" s="47" t="s">
        <v>115</v>
      </c>
    </row>
    <row r="203" spans="1:6" ht="12" customHeight="1">
      <c r="A203" s="183" t="s">
        <v>347</v>
      </c>
      <c r="B203" s="133" t="s">
        <v>452</v>
      </c>
      <c r="C203" s="50" t="s">
        <v>359</v>
      </c>
      <c r="D203" s="48">
        <v>5</v>
      </c>
      <c r="E203" s="48" t="s">
        <v>947</v>
      </c>
      <c r="F203" s="47" t="s">
        <v>115</v>
      </c>
    </row>
    <row r="204" spans="1:6" ht="12" customHeight="1">
      <c r="A204" s="183" t="s">
        <v>347</v>
      </c>
      <c r="B204" s="133" t="s">
        <v>452</v>
      </c>
      <c r="C204" s="50" t="s">
        <v>359</v>
      </c>
      <c r="D204" s="48">
        <v>2.5</v>
      </c>
      <c r="E204" s="48" t="s">
        <v>947</v>
      </c>
      <c r="F204" s="47" t="s">
        <v>115</v>
      </c>
    </row>
    <row r="205" spans="1:6" ht="12" customHeight="1">
      <c r="A205" s="183" t="s">
        <v>373</v>
      </c>
      <c r="B205" s="133" t="s">
        <v>461</v>
      </c>
      <c r="C205" s="50" t="s">
        <v>359</v>
      </c>
      <c r="D205" s="48">
        <v>5</v>
      </c>
      <c r="E205" s="48" t="s">
        <v>947</v>
      </c>
      <c r="F205" s="47" t="s">
        <v>115</v>
      </c>
    </row>
    <row r="206" spans="1:6" ht="12" customHeight="1">
      <c r="A206" s="183" t="s">
        <v>373</v>
      </c>
      <c r="B206" s="133" t="s">
        <v>461</v>
      </c>
      <c r="C206" s="50" t="s">
        <v>359</v>
      </c>
      <c r="D206" s="48">
        <v>2.5</v>
      </c>
      <c r="E206" s="48" t="s">
        <v>947</v>
      </c>
      <c r="F206" s="47" t="s">
        <v>115</v>
      </c>
    </row>
    <row r="207" spans="1:6" ht="12" customHeight="1">
      <c r="A207" s="203" t="s">
        <v>319</v>
      </c>
      <c r="B207" s="202" t="s">
        <v>864</v>
      </c>
      <c r="C207" s="6" t="s">
        <v>364</v>
      </c>
      <c r="D207" s="22">
        <v>2.5</v>
      </c>
      <c r="E207" s="22" t="s">
        <v>947</v>
      </c>
      <c r="F207" s="8" t="s">
        <v>115</v>
      </c>
    </row>
    <row r="208" spans="1:6" ht="12" customHeight="1">
      <c r="A208" s="184" t="s">
        <v>646</v>
      </c>
      <c r="B208" s="135" t="s">
        <v>865</v>
      </c>
      <c r="C208" s="129" t="s">
        <v>370</v>
      </c>
      <c r="D208" s="136">
        <v>19.901046522054383</v>
      </c>
      <c r="E208" s="136" t="s">
        <v>948</v>
      </c>
      <c r="F208" s="140" t="s">
        <v>233</v>
      </c>
    </row>
    <row r="209" spans="1:6" ht="12" customHeight="1">
      <c r="A209" s="184" t="s">
        <v>356</v>
      </c>
      <c r="B209" s="135" t="s">
        <v>866</v>
      </c>
      <c r="C209" s="129" t="s">
        <v>361</v>
      </c>
      <c r="D209" s="136">
        <v>2.6516504294495533</v>
      </c>
      <c r="E209" s="136" t="s">
        <v>947</v>
      </c>
      <c r="F209" s="140" t="s">
        <v>115</v>
      </c>
    </row>
    <row r="210" spans="1:6" ht="12" customHeight="1">
      <c r="A210" s="203" t="s">
        <v>356</v>
      </c>
      <c r="B210" s="202" t="s">
        <v>866</v>
      </c>
      <c r="C210" s="6" t="s">
        <v>361</v>
      </c>
      <c r="D210" s="22">
        <v>3.75</v>
      </c>
      <c r="E210" s="22" t="s">
        <v>229</v>
      </c>
      <c r="F210" s="190" t="s">
        <v>357</v>
      </c>
    </row>
    <row r="211" spans="1:6" ht="12" customHeight="1">
      <c r="A211" s="203" t="s">
        <v>311</v>
      </c>
      <c r="B211" s="202" t="s">
        <v>161</v>
      </c>
      <c r="C211" s="6" t="s">
        <v>364</v>
      </c>
      <c r="D211" s="22">
        <v>2.8578838324886475</v>
      </c>
      <c r="E211" s="22" t="s">
        <v>947</v>
      </c>
      <c r="F211" s="8" t="s">
        <v>115</v>
      </c>
    </row>
    <row r="212" spans="1:6" ht="12" customHeight="1">
      <c r="A212" s="217" t="s">
        <v>327</v>
      </c>
      <c r="B212" s="233" t="s">
        <v>54</v>
      </c>
      <c r="C212" s="122" t="s">
        <v>368</v>
      </c>
      <c r="D212" s="22">
        <v>34.222109283613854</v>
      </c>
      <c r="E212" s="22" t="s">
        <v>948</v>
      </c>
      <c r="F212" s="22" t="s">
        <v>233</v>
      </c>
    </row>
    <row r="213" spans="1:6" ht="12" customHeight="1">
      <c r="A213" s="184" t="s">
        <v>327</v>
      </c>
      <c r="B213" s="135" t="s">
        <v>54</v>
      </c>
      <c r="C213" s="129" t="s">
        <v>368</v>
      </c>
      <c r="D213" s="136">
        <v>7.5</v>
      </c>
      <c r="E213" s="244" t="s">
        <v>947</v>
      </c>
      <c r="F213" s="140" t="s">
        <v>71</v>
      </c>
    </row>
    <row r="214" spans="1:6" ht="12" customHeight="1">
      <c r="A214" s="183" t="s">
        <v>327</v>
      </c>
      <c r="B214" s="133" t="s">
        <v>54</v>
      </c>
      <c r="C214" s="50" t="s">
        <v>368</v>
      </c>
      <c r="D214" s="48">
        <v>2.5</v>
      </c>
      <c r="E214" s="48" t="s">
        <v>947</v>
      </c>
      <c r="F214" s="47" t="s">
        <v>115</v>
      </c>
    </row>
    <row r="215" spans="1:6" ht="12" customHeight="1">
      <c r="A215" s="218" t="s">
        <v>417</v>
      </c>
      <c r="B215" s="234" t="s">
        <v>890</v>
      </c>
      <c r="C215" s="125" t="s">
        <v>370</v>
      </c>
      <c r="D215" s="48">
        <v>5.3033008588991066</v>
      </c>
      <c r="E215" s="244" t="s">
        <v>947</v>
      </c>
      <c r="F215" s="48" t="s">
        <v>71</v>
      </c>
    </row>
    <row r="216" spans="1:6" ht="12" customHeight="1">
      <c r="A216" s="203" t="s">
        <v>298</v>
      </c>
      <c r="B216" s="202" t="s">
        <v>140</v>
      </c>
      <c r="C216" s="6" t="s">
        <v>362</v>
      </c>
      <c r="D216" s="22">
        <v>1.7677669529663689</v>
      </c>
      <c r="E216" s="22" t="s">
        <v>947</v>
      </c>
      <c r="F216" s="8" t="s">
        <v>115</v>
      </c>
    </row>
    <row r="217" spans="1:6" ht="12" customHeight="1">
      <c r="A217" s="203" t="s">
        <v>298</v>
      </c>
      <c r="B217" s="202" t="s">
        <v>140</v>
      </c>
      <c r="C217" s="6" t="s">
        <v>362</v>
      </c>
      <c r="D217" s="22">
        <v>1.4289419162443238</v>
      </c>
      <c r="E217" s="22" t="s">
        <v>947</v>
      </c>
      <c r="F217" s="8" t="s">
        <v>115</v>
      </c>
    </row>
    <row r="218" spans="1:6" ht="12" customHeight="1">
      <c r="A218" s="184" t="s">
        <v>421</v>
      </c>
      <c r="B218" s="135" t="s">
        <v>396</v>
      </c>
      <c r="C218" s="129" t="s">
        <v>362</v>
      </c>
      <c r="D218" s="136">
        <v>29.168154723945086</v>
      </c>
      <c r="E218" s="136" t="s">
        <v>948</v>
      </c>
      <c r="F218" s="140" t="s">
        <v>233</v>
      </c>
    </row>
    <row r="219" spans="1:6" ht="12" customHeight="1">
      <c r="A219" s="203" t="s">
        <v>309</v>
      </c>
      <c r="B219" s="202" t="s">
        <v>157</v>
      </c>
      <c r="C219" s="6" t="s">
        <v>366</v>
      </c>
      <c r="D219" s="22">
        <v>5</v>
      </c>
      <c r="E219" s="22" t="s">
        <v>947</v>
      </c>
      <c r="F219" s="8" t="s">
        <v>115</v>
      </c>
    </row>
    <row r="220" spans="1:6" ht="12" customHeight="1">
      <c r="A220" s="203" t="s">
        <v>314</v>
      </c>
      <c r="B220" s="202" t="s">
        <v>867</v>
      </c>
      <c r="C220" s="6" t="s">
        <v>364</v>
      </c>
      <c r="D220" s="22">
        <v>2.5</v>
      </c>
      <c r="E220" s="22" t="s">
        <v>947</v>
      </c>
      <c r="F220" s="8" t="s">
        <v>115</v>
      </c>
    </row>
    <row r="221" spans="1:6" ht="12" customHeight="1">
      <c r="A221" s="184" t="s">
        <v>307</v>
      </c>
      <c r="B221" s="135" t="s">
        <v>152</v>
      </c>
      <c r="C221" s="129" t="s">
        <v>364</v>
      </c>
      <c r="D221" s="136">
        <v>3.5355339059327378</v>
      </c>
      <c r="E221" s="136" t="s">
        <v>947</v>
      </c>
      <c r="F221" s="140" t="s">
        <v>115</v>
      </c>
    </row>
    <row r="222" spans="1:6" ht="12" customHeight="1">
      <c r="A222" s="171" t="s">
        <v>339</v>
      </c>
      <c r="B222" s="127" t="s">
        <v>868</v>
      </c>
      <c r="C222" s="107" t="s">
        <v>369</v>
      </c>
      <c r="D222" s="106">
        <v>1.4249999999999998</v>
      </c>
      <c r="E222" s="106" t="s">
        <v>947</v>
      </c>
      <c r="F222" s="106" t="s">
        <v>40</v>
      </c>
    </row>
    <row r="223" spans="1:6" ht="12" customHeight="1">
      <c r="A223" s="217" t="s">
        <v>339</v>
      </c>
      <c r="B223" s="233" t="s">
        <v>868</v>
      </c>
      <c r="C223" s="122" t="s">
        <v>369</v>
      </c>
      <c r="D223" s="22">
        <v>7.5</v>
      </c>
      <c r="E223" s="244" t="s">
        <v>947</v>
      </c>
      <c r="F223" s="22" t="s">
        <v>71</v>
      </c>
    </row>
    <row r="224" spans="1:6" ht="12" customHeight="1">
      <c r="A224" s="224" t="s">
        <v>339</v>
      </c>
      <c r="B224" s="111" t="s">
        <v>868</v>
      </c>
      <c r="C224" s="123" t="s">
        <v>369</v>
      </c>
      <c r="D224" s="106">
        <v>5.3033008588991066</v>
      </c>
      <c r="E224" s="244" t="s">
        <v>947</v>
      </c>
      <c r="F224" s="251" t="s">
        <v>71</v>
      </c>
    </row>
    <row r="225" spans="1:6" ht="12" customHeight="1">
      <c r="A225" s="183" t="s">
        <v>339</v>
      </c>
      <c r="B225" s="133" t="s">
        <v>868</v>
      </c>
      <c r="C225" s="50" t="s">
        <v>369</v>
      </c>
      <c r="D225" s="48">
        <v>2.5</v>
      </c>
      <c r="E225" s="48" t="s">
        <v>947</v>
      </c>
      <c r="F225" s="47" t="s">
        <v>115</v>
      </c>
    </row>
    <row r="226" spans="1:6" ht="12" customHeight="1">
      <c r="A226" s="220" t="s">
        <v>654</v>
      </c>
      <c r="B226" s="195" t="s">
        <v>539</v>
      </c>
      <c r="C226" s="197" t="s">
        <v>362</v>
      </c>
      <c r="D226" s="136">
        <v>8.0250000000000004</v>
      </c>
      <c r="E226" s="136" t="s">
        <v>229</v>
      </c>
      <c r="F226" s="140" t="s">
        <v>357</v>
      </c>
    </row>
    <row r="227" spans="1:6" ht="12" customHeight="1">
      <c r="A227" s="171" t="s">
        <v>341</v>
      </c>
      <c r="B227" s="127" t="s">
        <v>99</v>
      </c>
      <c r="C227" s="107" t="s">
        <v>371</v>
      </c>
      <c r="D227" s="106">
        <v>1.9750000000000001</v>
      </c>
      <c r="E227" s="106" t="s">
        <v>947</v>
      </c>
      <c r="F227" s="106" t="s">
        <v>40</v>
      </c>
    </row>
    <row r="228" spans="1:6" ht="12" customHeight="1">
      <c r="A228" s="217" t="s">
        <v>341</v>
      </c>
      <c r="B228" s="233" t="s">
        <v>99</v>
      </c>
      <c r="C228" s="122" t="s">
        <v>371</v>
      </c>
      <c r="D228" s="22">
        <v>7.5</v>
      </c>
      <c r="E228" s="244" t="s">
        <v>947</v>
      </c>
      <c r="F228" s="22" t="s">
        <v>71</v>
      </c>
    </row>
    <row r="229" spans="1:6" ht="12" customHeight="1">
      <c r="A229" s="217" t="s">
        <v>293</v>
      </c>
      <c r="B229" s="233" t="s">
        <v>79</v>
      </c>
      <c r="C229" s="122" t="s">
        <v>361</v>
      </c>
      <c r="D229" s="22">
        <v>24.198685540950457</v>
      </c>
      <c r="E229" s="22" t="s">
        <v>948</v>
      </c>
      <c r="F229" s="22" t="s">
        <v>233</v>
      </c>
    </row>
    <row r="230" spans="1:6" ht="12" customHeight="1">
      <c r="A230" s="184" t="s">
        <v>293</v>
      </c>
      <c r="B230" s="135" t="s">
        <v>79</v>
      </c>
      <c r="C230" s="129" t="s">
        <v>361</v>
      </c>
      <c r="D230" s="136">
        <v>24.123711340206185</v>
      </c>
      <c r="E230" s="136" t="s">
        <v>948</v>
      </c>
      <c r="F230" s="140" t="s">
        <v>233</v>
      </c>
    </row>
    <row r="231" spans="1:6" ht="12" customHeight="1">
      <c r="A231" s="184" t="s">
        <v>293</v>
      </c>
      <c r="B231" s="135" t="s">
        <v>79</v>
      </c>
      <c r="C231" s="129" t="s">
        <v>361</v>
      </c>
      <c r="D231" s="136">
        <v>14.385432473444613</v>
      </c>
      <c r="E231" s="136" t="s">
        <v>948</v>
      </c>
      <c r="F231" s="140" t="s">
        <v>233</v>
      </c>
    </row>
    <row r="232" spans="1:6" ht="12" customHeight="1">
      <c r="A232" s="184" t="s">
        <v>293</v>
      </c>
      <c r="B232" s="135" t="s">
        <v>79</v>
      </c>
      <c r="C232" s="129" t="s">
        <v>361</v>
      </c>
      <c r="D232" s="136">
        <v>5</v>
      </c>
      <c r="E232" s="136" t="s">
        <v>947</v>
      </c>
      <c r="F232" s="140" t="s">
        <v>40</v>
      </c>
    </row>
    <row r="233" spans="1:6" ht="12" customHeight="1">
      <c r="A233" s="217" t="s">
        <v>293</v>
      </c>
      <c r="B233" s="233" t="s">
        <v>79</v>
      </c>
      <c r="C233" s="122" t="s">
        <v>361</v>
      </c>
      <c r="D233" s="22">
        <v>10.606601717798213</v>
      </c>
      <c r="E233" s="244" t="s">
        <v>947</v>
      </c>
      <c r="F233" s="22" t="s">
        <v>71</v>
      </c>
    </row>
    <row r="234" spans="1:6" ht="12" customHeight="1">
      <c r="A234" s="217" t="s">
        <v>293</v>
      </c>
      <c r="B234" s="233" t="s">
        <v>79</v>
      </c>
      <c r="C234" s="122" t="s">
        <v>361</v>
      </c>
      <c r="D234" s="22">
        <v>7.5</v>
      </c>
      <c r="E234" s="244" t="s">
        <v>947</v>
      </c>
      <c r="F234" s="22" t="s">
        <v>71</v>
      </c>
    </row>
    <row r="235" spans="1:6" ht="12" customHeight="1">
      <c r="A235" s="184" t="s">
        <v>293</v>
      </c>
      <c r="B235" s="135" t="s">
        <v>79</v>
      </c>
      <c r="C235" s="129" t="s">
        <v>361</v>
      </c>
      <c r="D235" s="136">
        <v>3.5355339059327378</v>
      </c>
      <c r="E235" s="136" t="s">
        <v>947</v>
      </c>
      <c r="F235" s="140" t="s">
        <v>115</v>
      </c>
    </row>
    <row r="236" spans="1:6" ht="12" customHeight="1">
      <c r="A236" s="184" t="s">
        <v>293</v>
      </c>
      <c r="B236" s="135" t="s">
        <v>79</v>
      </c>
      <c r="C236" s="129" t="s">
        <v>361</v>
      </c>
      <c r="D236" s="136">
        <v>3.5355339059327378</v>
      </c>
      <c r="E236" s="136" t="s">
        <v>947</v>
      </c>
      <c r="F236" s="140" t="s">
        <v>115</v>
      </c>
    </row>
    <row r="237" spans="1:6" ht="12" customHeight="1">
      <c r="A237" s="184" t="s">
        <v>293</v>
      </c>
      <c r="B237" s="135" t="s">
        <v>79</v>
      </c>
      <c r="C237" s="129" t="s">
        <v>361</v>
      </c>
      <c r="D237" s="136">
        <v>2.6516504294495533</v>
      </c>
      <c r="E237" s="136" t="s">
        <v>947</v>
      </c>
      <c r="F237" s="140" t="s">
        <v>115</v>
      </c>
    </row>
    <row r="238" spans="1:6" ht="12" customHeight="1">
      <c r="A238" s="184" t="s">
        <v>293</v>
      </c>
      <c r="B238" s="135" t="s">
        <v>79</v>
      </c>
      <c r="C238" s="129" t="s">
        <v>361</v>
      </c>
      <c r="D238" s="136">
        <v>2.5</v>
      </c>
      <c r="E238" s="136" t="s">
        <v>947</v>
      </c>
      <c r="F238" s="140" t="s">
        <v>115</v>
      </c>
    </row>
    <row r="239" spans="1:6" ht="12" customHeight="1">
      <c r="A239" s="184" t="s">
        <v>293</v>
      </c>
      <c r="B239" s="135" t="s">
        <v>79</v>
      </c>
      <c r="C239" s="129" t="s">
        <v>361</v>
      </c>
      <c r="D239" s="136">
        <v>2.5</v>
      </c>
      <c r="E239" s="136" t="s">
        <v>947</v>
      </c>
      <c r="F239" s="140" t="s">
        <v>115</v>
      </c>
    </row>
    <row r="240" spans="1:6" ht="12" customHeight="1" thickBot="1">
      <c r="A240" s="170" t="s">
        <v>293</v>
      </c>
      <c r="B240" s="135" t="s">
        <v>79</v>
      </c>
      <c r="C240" s="84" t="s">
        <v>361</v>
      </c>
      <c r="D240" s="117">
        <v>2.5</v>
      </c>
      <c r="E240" s="215" t="s">
        <v>947</v>
      </c>
      <c r="F240" s="85" t="s">
        <v>115</v>
      </c>
    </row>
    <row r="241" spans="1:6" ht="12" customHeight="1" thickBot="1">
      <c r="A241" s="170" t="s">
        <v>293</v>
      </c>
      <c r="B241" s="135" t="s">
        <v>79</v>
      </c>
      <c r="C241" s="84" t="s">
        <v>361</v>
      </c>
      <c r="D241" s="117">
        <v>2.5</v>
      </c>
      <c r="E241" s="215" t="s">
        <v>947</v>
      </c>
      <c r="F241" s="85" t="s">
        <v>115</v>
      </c>
    </row>
    <row r="242" spans="1:6" ht="12" customHeight="1" thickBot="1">
      <c r="A242" s="170" t="s">
        <v>293</v>
      </c>
      <c r="B242" s="135" t="s">
        <v>79</v>
      </c>
      <c r="C242" s="84" t="s">
        <v>361</v>
      </c>
      <c r="D242" s="117">
        <v>2.3688077169749344</v>
      </c>
      <c r="E242" s="215" t="s">
        <v>947</v>
      </c>
      <c r="F242" s="85" t="s">
        <v>115</v>
      </c>
    </row>
    <row r="243" spans="1:6" ht="12" customHeight="1">
      <c r="A243" s="184" t="s">
        <v>293</v>
      </c>
      <c r="B243" s="135" t="s">
        <v>79</v>
      </c>
      <c r="C243" s="129" t="s">
        <v>361</v>
      </c>
      <c r="D243" s="136">
        <v>2.1650635094610964</v>
      </c>
      <c r="E243" s="136" t="s">
        <v>947</v>
      </c>
      <c r="F243" s="140" t="s">
        <v>115</v>
      </c>
    </row>
    <row r="244" spans="1:6" ht="12" customHeight="1">
      <c r="A244" s="203" t="s">
        <v>293</v>
      </c>
      <c r="B244" s="202" t="s">
        <v>79</v>
      </c>
      <c r="C244" s="6" t="s">
        <v>361</v>
      </c>
      <c r="D244" s="22">
        <v>3.75</v>
      </c>
      <c r="E244" s="22" t="s">
        <v>229</v>
      </c>
      <c r="F244" s="190" t="s">
        <v>357</v>
      </c>
    </row>
    <row r="245" spans="1:6" ht="12" customHeight="1">
      <c r="A245" s="184" t="s">
        <v>310</v>
      </c>
      <c r="B245" s="135" t="s">
        <v>158</v>
      </c>
      <c r="C245" s="129" t="s">
        <v>369</v>
      </c>
      <c r="D245" s="136">
        <v>27.416908957455039</v>
      </c>
      <c r="E245" s="136" t="s">
        <v>948</v>
      </c>
      <c r="F245" s="140" t="s">
        <v>233</v>
      </c>
    </row>
    <row r="246" spans="1:6" ht="12" customHeight="1">
      <c r="A246" s="217" t="s">
        <v>310</v>
      </c>
      <c r="B246" s="233" t="s">
        <v>158</v>
      </c>
      <c r="C246" s="122" t="s">
        <v>369</v>
      </c>
      <c r="D246" s="22">
        <v>7.5</v>
      </c>
      <c r="E246" s="244" t="s">
        <v>947</v>
      </c>
      <c r="F246" s="22" t="s">
        <v>71</v>
      </c>
    </row>
    <row r="247" spans="1:6" ht="12" customHeight="1" thickBot="1">
      <c r="A247" s="224" t="s">
        <v>310</v>
      </c>
      <c r="B247" s="111" t="s">
        <v>158</v>
      </c>
      <c r="C247" s="123" t="s">
        <v>369</v>
      </c>
      <c r="D247" s="106">
        <v>5</v>
      </c>
      <c r="E247" s="244" t="s">
        <v>947</v>
      </c>
      <c r="F247" s="251" t="s">
        <v>71</v>
      </c>
    </row>
    <row r="248" spans="1:6" ht="12" customHeight="1" thickBot="1">
      <c r="A248" s="206" t="s">
        <v>310</v>
      </c>
      <c r="B248" s="202" t="s">
        <v>158</v>
      </c>
      <c r="C248" s="198" t="s">
        <v>369</v>
      </c>
      <c r="D248" s="22">
        <v>5</v>
      </c>
      <c r="E248" s="22" t="s">
        <v>947</v>
      </c>
      <c r="F248" s="8" t="s">
        <v>115</v>
      </c>
    </row>
    <row r="249" spans="1:6" ht="12" customHeight="1" thickBot="1">
      <c r="A249" s="207" t="s">
        <v>310</v>
      </c>
      <c r="B249" s="202" t="s">
        <v>158</v>
      </c>
      <c r="C249" s="199" t="s">
        <v>369</v>
      </c>
      <c r="D249" s="22">
        <v>3.5355339059327378</v>
      </c>
      <c r="E249" s="22" t="s">
        <v>947</v>
      </c>
      <c r="F249" s="8" t="s">
        <v>115</v>
      </c>
    </row>
    <row r="250" spans="1:6" ht="12" customHeight="1" thickBot="1">
      <c r="A250" s="185" t="s">
        <v>310</v>
      </c>
      <c r="B250" s="127" t="s">
        <v>158</v>
      </c>
      <c r="C250" s="132" t="s">
        <v>369</v>
      </c>
      <c r="D250" s="106">
        <v>2.3688077169749344</v>
      </c>
      <c r="E250" s="106" t="s">
        <v>947</v>
      </c>
      <c r="F250" s="108" t="s">
        <v>115</v>
      </c>
    </row>
    <row r="251" spans="1:6" ht="12" customHeight="1" thickBot="1">
      <c r="A251" s="170" t="s">
        <v>648</v>
      </c>
      <c r="B251" s="135" t="s">
        <v>869</v>
      </c>
      <c r="C251" s="84" t="s">
        <v>366</v>
      </c>
      <c r="D251" s="136">
        <v>7.5</v>
      </c>
      <c r="E251" s="244" t="s">
        <v>947</v>
      </c>
      <c r="F251" s="140" t="s">
        <v>71</v>
      </c>
    </row>
    <row r="252" spans="1:6" ht="12" customHeight="1" thickBot="1">
      <c r="A252" s="170" t="s">
        <v>648</v>
      </c>
      <c r="B252" s="135" t="s">
        <v>869</v>
      </c>
      <c r="C252" s="84" t="s">
        <v>366</v>
      </c>
      <c r="D252" s="136">
        <v>7.5</v>
      </c>
      <c r="E252" s="244" t="s">
        <v>947</v>
      </c>
      <c r="F252" s="140" t="s">
        <v>71</v>
      </c>
    </row>
    <row r="253" spans="1:6" ht="12" customHeight="1" thickBot="1">
      <c r="A253" s="170" t="s">
        <v>280</v>
      </c>
      <c r="B253" s="135" t="s">
        <v>870</v>
      </c>
      <c r="C253" s="84" t="s">
        <v>363</v>
      </c>
      <c r="D253" s="136">
        <v>2.5</v>
      </c>
      <c r="E253" s="136" t="s">
        <v>947</v>
      </c>
      <c r="F253" s="140" t="s">
        <v>115</v>
      </c>
    </row>
    <row r="254" spans="1:6" ht="12" customHeight="1" thickBot="1">
      <c r="A254" s="170" t="s">
        <v>280</v>
      </c>
      <c r="B254" s="135" t="s">
        <v>870</v>
      </c>
      <c r="C254" s="84" t="s">
        <v>363</v>
      </c>
      <c r="D254" s="136">
        <v>2.5</v>
      </c>
      <c r="E254" s="136" t="s">
        <v>947</v>
      </c>
      <c r="F254" s="140" t="s">
        <v>115</v>
      </c>
    </row>
    <row r="255" spans="1:6" ht="12" customHeight="1" thickBot="1">
      <c r="A255" s="207" t="s">
        <v>302</v>
      </c>
      <c r="B255" s="202" t="s">
        <v>121</v>
      </c>
      <c r="C255" s="199" t="s">
        <v>363</v>
      </c>
      <c r="D255" s="22">
        <v>5</v>
      </c>
      <c r="E255" s="22" t="s">
        <v>947</v>
      </c>
      <c r="F255" s="8" t="s">
        <v>115</v>
      </c>
    </row>
    <row r="256" spans="1:6" ht="12" customHeight="1" thickBot="1">
      <c r="A256" s="207" t="s">
        <v>302</v>
      </c>
      <c r="B256" s="202" t="s">
        <v>121</v>
      </c>
      <c r="C256" s="199" t="s">
        <v>363</v>
      </c>
      <c r="D256" s="22">
        <v>3.5355339059327378</v>
      </c>
      <c r="E256" s="22" t="s">
        <v>947</v>
      </c>
      <c r="F256" s="8" t="s">
        <v>115</v>
      </c>
    </row>
    <row r="257" spans="1:6" ht="12" customHeight="1" thickBot="1">
      <c r="A257" s="232" t="s">
        <v>652</v>
      </c>
      <c r="B257" s="195" t="s">
        <v>121</v>
      </c>
      <c r="C257" s="126" t="s">
        <v>363</v>
      </c>
      <c r="D257" s="136">
        <v>1.05</v>
      </c>
      <c r="E257" s="136" t="s">
        <v>229</v>
      </c>
      <c r="F257" s="140" t="s">
        <v>357</v>
      </c>
    </row>
    <row r="258" spans="1:6" ht="12" customHeight="1" thickBot="1">
      <c r="A258" s="207" t="s">
        <v>283</v>
      </c>
      <c r="B258" s="202" t="s">
        <v>154</v>
      </c>
      <c r="C258" s="199" t="s">
        <v>363</v>
      </c>
      <c r="D258" s="22">
        <v>5</v>
      </c>
      <c r="E258" s="22" t="s">
        <v>947</v>
      </c>
      <c r="F258" s="8" t="s">
        <v>115</v>
      </c>
    </row>
    <row r="259" spans="1:6" ht="12" customHeight="1" thickBot="1">
      <c r="A259" s="186" t="s">
        <v>283</v>
      </c>
      <c r="B259" s="133" t="s">
        <v>154</v>
      </c>
      <c r="C259" s="130" t="s">
        <v>363</v>
      </c>
      <c r="D259" s="48">
        <v>2.5</v>
      </c>
      <c r="E259" s="48" t="s">
        <v>947</v>
      </c>
      <c r="F259" s="47" t="s">
        <v>115</v>
      </c>
    </row>
    <row r="260" spans="1:6" ht="12" customHeight="1" thickBot="1">
      <c r="A260" s="207" t="s">
        <v>283</v>
      </c>
      <c r="B260" s="202" t="s">
        <v>154</v>
      </c>
      <c r="C260" s="199" t="s">
        <v>363</v>
      </c>
      <c r="D260" s="22">
        <v>1.3499999999999999</v>
      </c>
      <c r="E260" s="22" t="s">
        <v>947</v>
      </c>
      <c r="F260" s="8" t="s">
        <v>115</v>
      </c>
    </row>
    <row r="261" spans="1:6" ht="12" customHeight="1" thickBot="1">
      <c r="A261" s="229" t="s">
        <v>420</v>
      </c>
      <c r="B261" s="234" t="s">
        <v>896</v>
      </c>
      <c r="C261" s="221" t="s">
        <v>362</v>
      </c>
      <c r="D261" s="48">
        <v>7.1064231509248037</v>
      </c>
      <c r="E261" s="244" t="s">
        <v>947</v>
      </c>
      <c r="F261" s="48" t="s">
        <v>71</v>
      </c>
    </row>
    <row r="262" spans="1:6" ht="12" customHeight="1" thickBot="1">
      <c r="A262" s="207" t="s">
        <v>275</v>
      </c>
      <c r="B262" s="202" t="s">
        <v>160</v>
      </c>
      <c r="C262" s="199" t="s">
        <v>361</v>
      </c>
      <c r="D262" s="22">
        <v>5</v>
      </c>
      <c r="E262" s="22" t="s">
        <v>947</v>
      </c>
      <c r="F262" s="8" t="s">
        <v>115</v>
      </c>
    </row>
    <row r="263" spans="1:6" ht="12" customHeight="1" thickBot="1">
      <c r="A263" s="208" t="s">
        <v>275</v>
      </c>
      <c r="B263" s="205" t="s">
        <v>160</v>
      </c>
      <c r="C263" s="209" t="s">
        <v>361</v>
      </c>
      <c r="D263" s="22">
        <v>2.6516504294495533</v>
      </c>
      <c r="E263" s="22" t="s">
        <v>947</v>
      </c>
      <c r="F263" s="8" t="s">
        <v>115</v>
      </c>
    </row>
    <row r="264" spans="1:6" ht="12" customHeight="1" thickBot="1">
      <c r="A264" s="219" t="s">
        <v>342</v>
      </c>
      <c r="B264" s="233" t="s">
        <v>101</v>
      </c>
      <c r="C264" s="131" t="s">
        <v>362</v>
      </c>
      <c r="D264" s="22">
        <v>7.5</v>
      </c>
      <c r="E264" s="244" t="s">
        <v>947</v>
      </c>
      <c r="F264" s="22" t="s">
        <v>71</v>
      </c>
    </row>
    <row r="265" spans="1:6" ht="12" customHeight="1" thickBot="1">
      <c r="A265" s="229" t="s">
        <v>342</v>
      </c>
      <c r="B265" s="234" t="s">
        <v>101</v>
      </c>
      <c r="C265" s="221" t="s">
        <v>362</v>
      </c>
      <c r="D265" s="48">
        <v>15</v>
      </c>
      <c r="E265" s="244" t="s">
        <v>947</v>
      </c>
      <c r="F265" s="48" t="s">
        <v>71</v>
      </c>
    </row>
    <row r="266" spans="1:6" ht="12" customHeight="1" thickBot="1">
      <c r="A266" s="186" t="s">
        <v>342</v>
      </c>
      <c r="B266" s="133" t="s">
        <v>101</v>
      </c>
      <c r="C266" s="130" t="s">
        <v>362</v>
      </c>
      <c r="D266" s="48">
        <v>2.5</v>
      </c>
      <c r="E266" s="48" t="s">
        <v>947</v>
      </c>
      <c r="F266" s="47" t="s">
        <v>115</v>
      </c>
    </row>
    <row r="267" spans="1:6" ht="12" customHeight="1" thickBot="1">
      <c r="A267" s="186" t="s">
        <v>346</v>
      </c>
      <c r="B267" s="133" t="s">
        <v>109</v>
      </c>
      <c r="C267" s="130" t="s">
        <v>370</v>
      </c>
      <c r="D267" s="48">
        <v>8.25</v>
      </c>
      <c r="E267" s="48" t="s">
        <v>948</v>
      </c>
      <c r="F267" s="48" t="s">
        <v>10</v>
      </c>
    </row>
    <row r="268" spans="1:6" ht="12" customHeight="1" thickBot="1">
      <c r="A268" s="170" t="s">
        <v>346</v>
      </c>
      <c r="B268" s="135" t="s">
        <v>109</v>
      </c>
      <c r="C268" s="84" t="s">
        <v>370</v>
      </c>
      <c r="D268" s="136">
        <v>29.168154723945086</v>
      </c>
      <c r="E268" s="136" t="s">
        <v>948</v>
      </c>
      <c r="F268" s="140" t="s">
        <v>233</v>
      </c>
    </row>
    <row r="269" spans="1:6" ht="12" customHeight="1" thickBot="1">
      <c r="A269" s="170" t="s">
        <v>346</v>
      </c>
      <c r="B269" s="135" t="s">
        <v>109</v>
      </c>
      <c r="C269" s="84" t="s">
        <v>370</v>
      </c>
      <c r="D269" s="136">
        <v>18.40683427162147</v>
      </c>
      <c r="E269" s="136" t="s">
        <v>948</v>
      </c>
      <c r="F269" s="140" t="s">
        <v>233</v>
      </c>
    </row>
    <row r="270" spans="1:6" ht="12" customHeight="1" thickBot="1">
      <c r="A270" s="229" t="s">
        <v>346</v>
      </c>
      <c r="B270" s="234" t="s">
        <v>109</v>
      </c>
      <c r="C270" s="221" t="s">
        <v>370</v>
      </c>
      <c r="D270" s="48">
        <v>5.3033008588991066</v>
      </c>
      <c r="E270" s="244" t="s">
        <v>947</v>
      </c>
      <c r="F270" s="48" t="s">
        <v>71</v>
      </c>
    </row>
    <row r="271" spans="1:6" ht="12" customHeight="1" thickBot="1">
      <c r="A271" s="207" t="s">
        <v>294</v>
      </c>
      <c r="B271" s="202" t="s">
        <v>871</v>
      </c>
      <c r="C271" s="199" t="s">
        <v>362</v>
      </c>
      <c r="D271" s="22">
        <v>2.5</v>
      </c>
      <c r="E271" s="22" t="s">
        <v>947</v>
      </c>
      <c r="F271" s="8" t="s">
        <v>115</v>
      </c>
    </row>
    <row r="272" spans="1:6" ht="12" customHeight="1" thickBot="1">
      <c r="A272" s="186" t="s">
        <v>294</v>
      </c>
      <c r="B272" s="133" t="s">
        <v>871</v>
      </c>
      <c r="C272" s="130" t="s">
        <v>362</v>
      </c>
      <c r="D272" s="48">
        <v>2.5</v>
      </c>
      <c r="E272" s="48" t="s">
        <v>947</v>
      </c>
      <c r="F272" s="47" t="s">
        <v>115</v>
      </c>
    </row>
    <row r="273" spans="1:6" ht="12" customHeight="1" thickBot="1">
      <c r="A273" s="186" t="s">
        <v>423</v>
      </c>
      <c r="B273" s="133" t="s">
        <v>399</v>
      </c>
      <c r="C273" s="130" t="s">
        <v>364</v>
      </c>
      <c r="D273" s="48">
        <v>1.7677669529663689</v>
      </c>
      <c r="E273" s="48" t="s">
        <v>947</v>
      </c>
      <c r="F273" s="47" t="s">
        <v>115</v>
      </c>
    </row>
    <row r="274" spans="1:6" ht="12" customHeight="1" thickBot="1">
      <c r="A274" s="170" t="s">
        <v>334</v>
      </c>
      <c r="B274" s="135" t="s">
        <v>872</v>
      </c>
      <c r="C274" s="84" t="s">
        <v>370</v>
      </c>
      <c r="D274" s="136">
        <v>9.6289211566688664</v>
      </c>
      <c r="E274" s="136" t="s">
        <v>948</v>
      </c>
      <c r="F274" s="140" t="s">
        <v>233</v>
      </c>
    </row>
    <row r="275" spans="1:6" ht="12" customHeight="1" thickBot="1">
      <c r="A275" s="219" t="s">
        <v>334</v>
      </c>
      <c r="B275" s="233" t="s">
        <v>872</v>
      </c>
      <c r="C275" s="131" t="s">
        <v>370</v>
      </c>
      <c r="D275" s="22">
        <v>3.5001785668734104</v>
      </c>
      <c r="E275" s="244" t="s">
        <v>947</v>
      </c>
      <c r="F275" s="22" t="s">
        <v>71</v>
      </c>
    </row>
    <row r="276" spans="1:6" ht="12" customHeight="1" thickBot="1">
      <c r="A276" s="219" t="s">
        <v>334</v>
      </c>
      <c r="B276" s="233" t="s">
        <v>872</v>
      </c>
      <c r="C276" s="131" t="s">
        <v>370</v>
      </c>
      <c r="D276" s="22">
        <v>3.75</v>
      </c>
      <c r="E276" s="244" t="s">
        <v>947</v>
      </c>
      <c r="F276" s="22" t="s">
        <v>71</v>
      </c>
    </row>
    <row r="277" spans="1:6" ht="12" customHeight="1" thickBot="1">
      <c r="A277" s="229" t="s">
        <v>334</v>
      </c>
      <c r="B277" s="234" t="s">
        <v>872</v>
      </c>
      <c r="C277" s="221" t="s">
        <v>370</v>
      </c>
      <c r="D277" s="48">
        <v>3.5532115754624018</v>
      </c>
      <c r="E277" s="244" t="s">
        <v>947</v>
      </c>
      <c r="F277" s="48" t="s">
        <v>71</v>
      </c>
    </row>
    <row r="278" spans="1:6" ht="12" customHeight="1" thickBot="1">
      <c r="A278" s="186" t="s">
        <v>501</v>
      </c>
      <c r="B278" s="133" t="s">
        <v>458</v>
      </c>
      <c r="C278" s="130" t="s">
        <v>362</v>
      </c>
      <c r="D278" s="48">
        <v>5</v>
      </c>
      <c r="E278" s="48" t="s">
        <v>947</v>
      </c>
      <c r="F278" s="47" t="s">
        <v>115</v>
      </c>
    </row>
    <row r="279" spans="1:6" ht="12" customHeight="1" thickBot="1">
      <c r="A279" s="185" t="s">
        <v>340</v>
      </c>
      <c r="B279" s="127" t="s">
        <v>873</v>
      </c>
      <c r="C279" s="132" t="s">
        <v>369</v>
      </c>
      <c r="D279" s="106">
        <v>1.4249999999999998</v>
      </c>
      <c r="E279" s="106" t="s">
        <v>947</v>
      </c>
      <c r="F279" s="106" t="s">
        <v>40</v>
      </c>
    </row>
    <row r="280" spans="1:6" ht="12" customHeight="1" thickBot="1">
      <c r="A280" s="185" t="s">
        <v>340</v>
      </c>
      <c r="B280" s="127" t="s">
        <v>873</v>
      </c>
      <c r="C280" s="132" t="s">
        <v>369</v>
      </c>
      <c r="D280" s="106">
        <v>1.4249999999999998</v>
      </c>
      <c r="E280" s="106" t="s">
        <v>947</v>
      </c>
      <c r="F280" s="106" t="s">
        <v>40</v>
      </c>
    </row>
    <row r="281" spans="1:6" ht="12" customHeight="1" thickBot="1">
      <c r="A281" s="219" t="s">
        <v>340</v>
      </c>
      <c r="B281" s="233" t="s">
        <v>873</v>
      </c>
      <c r="C281" s="131" t="s">
        <v>369</v>
      </c>
      <c r="D281" s="22">
        <v>7.5</v>
      </c>
      <c r="E281" s="244" t="s">
        <v>947</v>
      </c>
      <c r="F281" s="22" t="s">
        <v>71</v>
      </c>
    </row>
    <row r="282" spans="1:6" ht="12" customHeight="1" thickBot="1">
      <c r="A282" s="225" t="s">
        <v>340</v>
      </c>
      <c r="B282" s="235" t="s">
        <v>873</v>
      </c>
      <c r="C282" s="223" t="s">
        <v>369</v>
      </c>
      <c r="D282" s="33">
        <v>5.3033008588991066</v>
      </c>
      <c r="E282" s="244" t="s">
        <v>947</v>
      </c>
      <c r="F282" s="33" t="s">
        <v>71</v>
      </c>
    </row>
    <row r="283" spans="1:6" ht="12" customHeight="1" thickBot="1">
      <c r="A283" s="231" t="s">
        <v>340</v>
      </c>
      <c r="B283" s="111" t="s">
        <v>873</v>
      </c>
      <c r="C283" s="228" t="s">
        <v>369</v>
      </c>
      <c r="D283" s="106">
        <v>5.3033008588991066</v>
      </c>
      <c r="E283" s="244" t="s">
        <v>947</v>
      </c>
      <c r="F283" s="251" t="s">
        <v>71</v>
      </c>
    </row>
    <row r="284" spans="1:6" ht="12" customHeight="1" thickBot="1">
      <c r="A284" s="186" t="s">
        <v>340</v>
      </c>
      <c r="B284" s="133" t="s">
        <v>873</v>
      </c>
      <c r="C284" s="130" t="s">
        <v>369</v>
      </c>
      <c r="D284" s="48">
        <v>2.5</v>
      </c>
      <c r="E284" s="48" t="s">
        <v>947</v>
      </c>
      <c r="F284" s="47" t="s">
        <v>115</v>
      </c>
    </row>
    <row r="285" spans="1:6" ht="12" customHeight="1" thickBot="1">
      <c r="A285" s="185" t="s">
        <v>340</v>
      </c>
      <c r="B285" s="127" t="s">
        <v>873</v>
      </c>
      <c r="C285" s="132" t="s">
        <v>369</v>
      </c>
      <c r="D285" s="106">
        <v>1.7677669529663689</v>
      </c>
      <c r="E285" s="106" t="s">
        <v>947</v>
      </c>
      <c r="F285" s="108" t="s">
        <v>115</v>
      </c>
    </row>
    <row r="286" spans="1:6" ht="12" customHeight="1" thickBot="1">
      <c r="A286" s="185" t="s">
        <v>332</v>
      </c>
      <c r="B286" s="127" t="s">
        <v>457</v>
      </c>
      <c r="C286" s="132" t="s">
        <v>369</v>
      </c>
      <c r="D286" s="106">
        <v>2.8499999999999996</v>
      </c>
      <c r="E286" s="106" t="s">
        <v>947</v>
      </c>
      <c r="F286" s="106" t="s">
        <v>40</v>
      </c>
    </row>
    <row r="287" spans="1:6" ht="12" customHeight="1" thickBot="1">
      <c r="A287" s="219" t="s">
        <v>332</v>
      </c>
      <c r="B287" s="233" t="s">
        <v>457</v>
      </c>
      <c r="C287" s="131" t="s">
        <v>369</v>
      </c>
      <c r="D287" s="22">
        <v>7.5</v>
      </c>
      <c r="E287" s="244" t="s">
        <v>947</v>
      </c>
      <c r="F287" s="22" t="s">
        <v>71</v>
      </c>
    </row>
    <row r="288" spans="1:6" ht="12" customHeight="1" thickBot="1">
      <c r="A288" s="225" t="s">
        <v>332</v>
      </c>
      <c r="B288" s="235" t="s">
        <v>457</v>
      </c>
      <c r="C288" s="223" t="s">
        <v>369</v>
      </c>
      <c r="D288" s="33">
        <v>10.606601717798213</v>
      </c>
      <c r="E288" s="244" t="s">
        <v>947</v>
      </c>
      <c r="F288" s="33" t="s">
        <v>71</v>
      </c>
    </row>
    <row r="289" spans="1:6" ht="12" customHeight="1" thickBot="1">
      <c r="A289" s="186" t="s">
        <v>332</v>
      </c>
      <c r="B289" s="133" t="s">
        <v>457</v>
      </c>
      <c r="C289" s="130" t="s">
        <v>369</v>
      </c>
      <c r="D289" s="48">
        <v>1.7677669529663689</v>
      </c>
      <c r="E289" s="48" t="s">
        <v>947</v>
      </c>
      <c r="F289" s="47" t="s">
        <v>115</v>
      </c>
    </row>
    <row r="290" spans="1:6" ht="12" customHeight="1">
      <c r="A290" s="184" t="s">
        <v>284</v>
      </c>
      <c r="B290" s="135" t="s">
        <v>98</v>
      </c>
      <c r="C290" s="129" t="s">
        <v>360</v>
      </c>
      <c r="D290" s="136">
        <v>21.5</v>
      </c>
      <c r="E290" s="136" t="s">
        <v>948</v>
      </c>
      <c r="F290" s="140" t="s">
        <v>10</v>
      </c>
    </row>
    <row r="291" spans="1:6" ht="12" customHeight="1">
      <c r="A291" s="217" t="s">
        <v>284</v>
      </c>
      <c r="B291" s="233" t="s">
        <v>98</v>
      </c>
      <c r="C291" s="122" t="s">
        <v>360</v>
      </c>
      <c r="D291" s="22">
        <v>10.606601717798213</v>
      </c>
      <c r="E291" s="244" t="s">
        <v>947</v>
      </c>
      <c r="F291" s="22" t="s">
        <v>71</v>
      </c>
    </row>
    <row r="292" spans="1:6" ht="12" customHeight="1">
      <c r="A292" s="184" t="s">
        <v>284</v>
      </c>
      <c r="B292" s="135" t="s">
        <v>98</v>
      </c>
      <c r="C292" s="129" t="s">
        <v>360</v>
      </c>
      <c r="D292" s="136">
        <v>0.25</v>
      </c>
      <c r="E292" s="244" t="s">
        <v>947</v>
      </c>
      <c r="F292" s="140" t="s">
        <v>71</v>
      </c>
    </row>
    <row r="293" spans="1:6" ht="12" customHeight="1">
      <c r="A293" s="203" t="s">
        <v>284</v>
      </c>
      <c r="B293" s="202" t="s">
        <v>98</v>
      </c>
      <c r="C293" s="6" t="s">
        <v>360</v>
      </c>
      <c r="D293" s="22">
        <v>3.5355339059327378</v>
      </c>
      <c r="E293" s="22" t="s">
        <v>947</v>
      </c>
      <c r="F293" s="8" t="s">
        <v>115</v>
      </c>
    </row>
    <row r="294" spans="1:6" ht="12" customHeight="1">
      <c r="A294" s="184" t="s">
        <v>317</v>
      </c>
      <c r="B294" s="135" t="s">
        <v>874</v>
      </c>
      <c r="C294" s="129" t="s">
        <v>366</v>
      </c>
      <c r="D294" s="136">
        <v>7.5</v>
      </c>
      <c r="E294" s="244" t="s">
        <v>947</v>
      </c>
      <c r="F294" s="140" t="s">
        <v>71</v>
      </c>
    </row>
    <row r="295" spans="1:6" ht="12" customHeight="1">
      <c r="A295" s="6" t="s">
        <v>317</v>
      </c>
      <c r="B295" s="6" t="s">
        <v>874</v>
      </c>
      <c r="C295" s="6" t="s">
        <v>366</v>
      </c>
      <c r="D295" s="22">
        <v>2.5</v>
      </c>
      <c r="E295" s="22" t="s">
        <v>947</v>
      </c>
      <c r="F295" s="8" t="s">
        <v>115</v>
      </c>
    </row>
    <row r="296" spans="1:6" ht="12" customHeight="1">
      <c r="A296" s="50" t="s">
        <v>317</v>
      </c>
      <c r="B296" s="50" t="s">
        <v>874</v>
      </c>
      <c r="C296" s="50" t="s">
        <v>366</v>
      </c>
      <c r="D296" s="48">
        <v>1.25</v>
      </c>
      <c r="E296" s="48" t="s">
        <v>947</v>
      </c>
      <c r="F296" s="47" t="s">
        <v>115</v>
      </c>
    </row>
    <row r="297" spans="1:6" ht="12" customHeight="1">
      <c r="A297" s="197" t="s">
        <v>317</v>
      </c>
      <c r="B297" s="197" t="s">
        <v>874</v>
      </c>
      <c r="C297" s="197" t="s">
        <v>366</v>
      </c>
      <c r="D297" s="136">
        <v>0.36249999999999999</v>
      </c>
      <c r="E297" s="136" t="s">
        <v>229</v>
      </c>
      <c r="F297" s="140" t="s">
        <v>358</v>
      </c>
    </row>
    <row r="298" spans="1:6" ht="12" customHeight="1">
      <c r="A298" s="129" t="s">
        <v>650</v>
      </c>
      <c r="B298" s="129" t="s">
        <v>874</v>
      </c>
      <c r="C298" s="129" t="s">
        <v>366</v>
      </c>
      <c r="D298" s="136">
        <v>7.1064231509248037</v>
      </c>
      <c r="E298" s="244" t="s">
        <v>947</v>
      </c>
      <c r="F298" s="140" t="s">
        <v>71</v>
      </c>
    </row>
    <row r="299" spans="1:6" ht="12" customHeight="1">
      <c r="A299" s="122" t="s">
        <v>348</v>
      </c>
      <c r="B299" s="122" t="s">
        <v>875</v>
      </c>
      <c r="C299" s="122" t="s">
        <v>364</v>
      </c>
      <c r="D299" s="22">
        <v>2.1</v>
      </c>
      <c r="E299" s="244" t="s">
        <v>947</v>
      </c>
      <c r="F299" s="22" t="s">
        <v>71</v>
      </c>
    </row>
    <row r="300" spans="1:6" ht="12" customHeight="1">
      <c r="A300" s="129" t="s">
        <v>313</v>
      </c>
      <c r="B300" s="129" t="s">
        <v>876</v>
      </c>
      <c r="C300" s="129" t="s">
        <v>361</v>
      </c>
      <c r="D300" s="136">
        <v>2.5</v>
      </c>
      <c r="E300" s="136" t="s">
        <v>947</v>
      </c>
      <c r="F300" s="140" t="s">
        <v>115</v>
      </c>
    </row>
    <row r="301" spans="1:6" ht="12" customHeight="1">
      <c r="A301" s="122" t="s">
        <v>335</v>
      </c>
      <c r="B301" s="122" t="s">
        <v>78</v>
      </c>
      <c r="C301" s="122" t="s">
        <v>370</v>
      </c>
      <c r="D301" s="22">
        <v>15</v>
      </c>
      <c r="E301" s="244" t="s">
        <v>947</v>
      </c>
      <c r="F301" s="22" t="s">
        <v>71</v>
      </c>
    </row>
    <row r="302" spans="1:6" ht="12" customHeight="1">
      <c r="A302" s="50" t="s">
        <v>500</v>
      </c>
      <c r="B302" s="50" t="s">
        <v>934</v>
      </c>
      <c r="C302" s="50" t="s">
        <v>360</v>
      </c>
      <c r="D302" s="48">
        <v>2.5</v>
      </c>
      <c r="E302" s="48" t="s">
        <v>947</v>
      </c>
      <c r="F302" s="47" t="s">
        <v>115</v>
      </c>
    </row>
    <row r="303" spans="1:6" ht="12" customHeight="1">
      <c r="A303" s="122" t="s">
        <v>344</v>
      </c>
      <c r="B303" s="122" t="s">
        <v>103</v>
      </c>
      <c r="C303" s="122" t="s">
        <v>362</v>
      </c>
      <c r="D303" s="22">
        <v>15</v>
      </c>
      <c r="E303" s="244" t="s">
        <v>947</v>
      </c>
      <c r="F303" s="22" t="s">
        <v>71</v>
      </c>
    </row>
    <row r="304" spans="1:6" ht="12" customHeight="1">
      <c r="A304" s="6" t="s">
        <v>320</v>
      </c>
      <c r="B304" s="6" t="s">
        <v>176</v>
      </c>
      <c r="C304" s="6" t="s">
        <v>372</v>
      </c>
      <c r="D304" s="22">
        <v>8.5499999999999989</v>
      </c>
      <c r="E304" s="22" t="s">
        <v>229</v>
      </c>
      <c r="F304" s="190" t="s">
        <v>357</v>
      </c>
    </row>
    <row r="305" spans="1:6" ht="12" customHeight="1" thickBot="1">
      <c r="A305" s="197" t="s">
        <v>320</v>
      </c>
      <c r="B305" s="210" t="s">
        <v>176</v>
      </c>
      <c r="C305" s="197" t="s">
        <v>372</v>
      </c>
      <c r="D305" s="136">
        <v>2.6999999999999997</v>
      </c>
      <c r="E305" s="136" t="s">
        <v>229</v>
      </c>
      <c r="F305" s="140" t="s">
        <v>357</v>
      </c>
    </row>
    <row r="306" spans="1:6" ht="12" customHeight="1" thickBot="1">
      <c r="A306" s="194" t="s">
        <v>320</v>
      </c>
      <c r="B306" s="195" t="s">
        <v>176</v>
      </c>
      <c r="C306" s="196" t="s">
        <v>372</v>
      </c>
      <c r="D306" s="94">
        <v>2.0267499999999998</v>
      </c>
      <c r="E306" s="215" t="s">
        <v>229</v>
      </c>
      <c r="F306" s="82" t="s">
        <v>358</v>
      </c>
    </row>
    <row r="307" spans="1:6" ht="12" customHeight="1" thickBot="1">
      <c r="A307" s="226" t="s">
        <v>269</v>
      </c>
      <c r="B307" s="133" t="s">
        <v>16</v>
      </c>
      <c r="C307" s="230" t="s">
        <v>367</v>
      </c>
      <c r="D307" s="239">
        <v>21.5</v>
      </c>
      <c r="E307" s="214" t="s">
        <v>948</v>
      </c>
      <c r="F307" s="239" t="s">
        <v>10</v>
      </c>
    </row>
    <row r="308" spans="1:6" ht="12" customHeight="1" thickBot="1">
      <c r="A308" s="206" t="s">
        <v>269</v>
      </c>
      <c r="B308" s="202" t="s">
        <v>16</v>
      </c>
      <c r="C308" s="198" t="s">
        <v>367</v>
      </c>
      <c r="D308" s="137">
        <v>12.5</v>
      </c>
      <c r="E308" s="213" t="s">
        <v>948</v>
      </c>
      <c r="F308" s="137" t="s">
        <v>10</v>
      </c>
    </row>
    <row r="309" spans="1:6" ht="12" customHeight="1" thickBot="1">
      <c r="A309" s="206" t="s">
        <v>269</v>
      </c>
      <c r="B309" s="202" t="s">
        <v>16</v>
      </c>
      <c r="C309" s="198" t="s">
        <v>367</v>
      </c>
      <c r="D309" s="137">
        <v>7.2499999999999991</v>
      </c>
      <c r="E309" s="213" t="s">
        <v>948</v>
      </c>
      <c r="F309" s="137" t="s">
        <v>10</v>
      </c>
    </row>
    <row r="310" spans="1:6" ht="12" customHeight="1" thickBot="1">
      <c r="A310" s="169" t="s">
        <v>269</v>
      </c>
      <c r="B310" s="135" t="s">
        <v>16</v>
      </c>
      <c r="C310" s="81" t="s">
        <v>367</v>
      </c>
      <c r="D310" s="242">
        <v>5</v>
      </c>
      <c r="E310" s="250" t="s">
        <v>947</v>
      </c>
      <c r="F310" s="82" t="s">
        <v>115</v>
      </c>
    </row>
    <row r="311" spans="1:6" ht="12" customHeight="1" thickBot="1">
      <c r="A311" s="206" t="s">
        <v>269</v>
      </c>
      <c r="B311" s="202" t="s">
        <v>16</v>
      </c>
      <c r="C311" s="198" t="s">
        <v>367</v>
      </c>
      <c r="D311" s="137">
        <v>2.5</v>
      </c>
      <c r="E311" s="213" t="s">
        <v>947</v>
      </c>
      <c r="F311" s="252" t="s">
        <v>115</v>
      </c>
    </row>
    <row r="312" spans="1:6" ht="12" customHeight="1" thickBot="1">
      <c r="A312" s="226" t="s">
        <v>269</v>
      </c>
      <c r="B312" s="133" t="s">
        <v>16</v>
      </c>
      <c r="C312" s="230" t="s">
        <v>367</v>
      </c>
      <c r="D312" s="239">
        <v>2.5</v>
      </c>
      <c r="E312" s="214" t="s">
        <v>947</v>
      </c>
      <c r="F312" s="254" t="s">
        <v>115</v>
      </c>
    </row>
    <row r="313" spans="1:6" ht="12" customHeight="1" thickBot="1">
      <c r="A313" s="169" t="s">
        <v>269</v>
      </c>
      <c r="B313" s="135" t="s">
        <v>16</v>
      </c>
      <c r="C313" s="81" t="s">
        <v>367</v>
      </c>
      <c r="D313" s="94">
        <v>2.5</v>
      </c>
      <c r="E313" s="215" t="s">
        <v>947</v>
      </c>
      <c r="F313" s="82" t="s">
        <v>115</v>
      </c>
    </row>
    <row r="314" spans="1:6" ht="12" customHeight="1" thickBot="1">
      <c r="A314" s="169" t="s">
        <v>269</v>
      </c>
      <c r="B314" s="135" t="s">
        <v>16</v>
      </c>
      <c r="C314" s="81" t="s">
        <v>367</v>
      </c>
      <c r="D314" s="94">
        <v>2.5</v>
      </c>
      <c r="E314" s="215" t="s">
        <v>947</v>
      </c>
      <c r="F314" s="82" t="s">
        <v>115</v>
      </c>
    </row>
    <row r="315" spans="1:6" ht="12" customHeight="1" thickBot="1">
      <c r="A315" s="226" t="s">
        <v>269</v>
      </c>
      <c r="B315" s="133" t="s">
        <v>16</v>
      </c>
      <c r="C315" s="230" t="s">
        <v>367</v>
      </c>
      <c r="D315" s="239">
        <v>1.6666666666666667</v>
      </c>
      <c r="E315" s="214" t="s">
        <v>947</v>
      </c>
      <c r="F315" s="254" t="s">
        <v>115</v>
      </c>
    </row>
    <row r="316" spans="1:6" ht="12" customHeight="1" thickBot="1">
      <c r="A316" s="206" t="s">
        <v>268</v>
      </c>
      <c r="B316" s="202" t="s">
        <v>17</v>
      </c>
      <c r="C316" s="198" t="s">
        <v>364</v>
      </c>
      <c r="D316" s="137">
        <v>50</v>
      </c>
      <c r="E316" s="213" t="s">
        <v>948</v>
      </c>
      <c r="F316" s="137" t="s">
        <v>10</v>
      </c>
    </row>
    <row r="317" spans="1:6" ht="12" customHeight="1" thickBot="1">
      <c r="A317" s="206" t="s">
        <v>268</v>
      </c>
      <c r="B317" s="202" t="s">
        <v>17</v>
      </c>
      <c r="C317" s="198" t="s">
        <v>364</v>
      </c>
      <c r="D317" s="137">
        <v>12.5</v>
      </c>
      <c r="E317" s="213" t="s">
        <v>948</v>
      </c>
      <c r="F317" s="137" t="s">
        <v>10</v>
      </c>
    </row>
    <row r="318" spans="1:6" ht="12" customHeight="1" thickBot="1">
      <c r="A318" s="206" t="s">
        <v>268</v>
      </c>
      <c r="B318" s="202" t="s">
        <v>17</v>
      </c>
      <c r="C318" s="198" t="s">
        <v>364</v>
      </c>
      <c r="D318" s="137">
        <v>11.833333333333334</v>
      </c>
      <c r="E318" s="213" t="s">
        <v>948</v>
      </c>
      <c r="F318" s="137" t="s">
        <v>10</v>
      </c>
    </row>
    <row r="319" spans="1:6" ht="12" customHeight="1" thickBot="1">
      <c r="A319" s="206" t="s">
        <v>268</v>
      </c>
      <c r="B319" s="202" t="s">
        <v>17</v>
      </c>
      <c r="C319" s="198" t="s">
        <v>364</v>
      </c>
      <c r="D319" s="137">
        <v>9</v>
      </c>
      <c r="E319" s="213" t="s">
        <v>948</v>
      </c>
      <c r="F319" s="137" t="s">
        <v>10</v>
      </c>
    </row>
    <row r="320" spans="1:6" ht="12" customHeight="1" thickBot="1">
      <c r="A320" s="206" t="s">
        <v>268</v>
      </c>
      <c r="B320" s="202" t="s">
        <v>17</v>
      </c>
      <c r="C320" s="198" t="s">
        <v>364</v>
      </c>
      <c r="D320" s="137">
        <v>8.875</v>
      </c>
      <c r="E320" s="213" t="s">
        <v>948</v>
      </c>
      <c r="F320" s="137" t="s">
        <v>10</v>
      </c>
    </row>
    <row r="321" spans="1:6" ht="12" customHeight="1" thickBot="1">
      <c r="A321" s="222" t="s">
        <v>268</v>
      </c>
      <c r="B321" s="233" t="s">
        <v>17</v>
      </c>
      <c r="C321" s="134" t="s">
        <v>364</v>
      </c>
      <c r="D321" s="137">
        <v>15</v>
      </c>
      <c r="E321" s="248" t="s">
        <v>947</v>
      </c>
      <c r="F321" s="137" t="s">
        <v>71</v>
      </c>
    </row>
    <row r="322" spans="1:6" ht="12" customHeight="1" thickBot="1">
      <c r="A322" s="222" t="s">
        <v>268</v>
      </c>
      <c r="B322" s="233" t="s">
        <v>17</v>
      </c>
      <c r="C322" s="134" t="s">
        <v>364</v>
      </c>
      <c r="D322" s="137">
        <v>7.5</v>
      </c>
      <c r="E322" s="248" t="s">
        <v>947</v>
      </c>
      <c r="F322" s="137" t="s">
        <v>71</v>
      </c>
    </row>
    <row r="323" spans="1:6" ht="12" customHeight="1" thickBot="1">
      <c r="A323" s="206" t="s">
        <v>268</v>
      </c>
      <c r="B323" s="202" t="s">
        <v>17</v>
      </c>
      <c r="C323" s="198" t="s">
        <v>364</v>
      </c>
      <c r="D323" s="137">
        <v>2.5</v>
      </c>
      <c r="E323" s="213" t="s">
        <v>947</v>
      </c>
      <c r="F323" s="252" t="s">
        <v>115</v>
      </c>
    </row>
    <row r="324" spans="1:6" ht="12" customHeight="1" thickBot="1">
      <c r="A324" s="169" t="s">
        <v>268</v>
      </c>
      <c r="B324" s="135" t="s">
        <v>17</v>
      </c>
      <c r="C324" s="81" t="s">
        <v>364</v>
      </c>
      <c r="D324" s="94">
        <v>2.5</v>
      </c>
      <c r="E324" s="215" t="s">
        <v>947</v>
      </c>
      <c r="F324" s="82" t="s">
        <v>115</v>
      </c>
    </row>
    <row r="325" spans="1:6" ht="12" customHeight="1" thickBot="1">
      <c r="A325" s="226" t="s">
        <v>268</v>
      </c>
      <c r="B325" s="133" t="s">
        <v>17</v>
      </c>
      <c r="C325" s="230" t="s">
        <v>364</v>
      </c>
      <c r="D325" s="239">
        <v>1.6666666666666667</v>
      </c>
      <c r="E325" s="214" t="s">
        <v>947</v>
      </c>
      <c r="F325" s="254" t="s">
        <v>115</v>
      </c>
    </row>
    <row r="326" spans="1:6" ht="12" customHeight="1" thickBot="1">
      <c r="A326" s="206" t="s">
        <v>355</v>
      </c>
      <c r="B326" s="202" t="s">
        <v>877</v>
      </c>
      <c r="C326" s="198" t="s">
        <v>363</v>
      </c>
      <c r="D326" s="137">
        <v>3.2250000000000001</v>
      </c>
      <c r="E326" s="213" t="s">
        <v>229</v>
      </c>
      <c r="F326" s="211" t="s">
        <v>357</v>
      </c>
    </row>
  </sheetData>
  <sortState ref="A2:F325">
    <sortCondition ref="A2:A32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1"/>
  <sheetViews>
    <sheetView zoomScale="82" zoomScaleNormal="82" workbookViewId="0">
      <pane ySplit="3" topLeftCell="A4" activePane="bottomLeft" state="frozen"/>
      <selection pane="bottomLeft"/>
    </sheetView>
  </sheetViews>
  <sheetFormatPr defaultRowHeight="15"/>
  <cols>
    <col min="1" max="1" width="44" style="1" bestFit="1" customWidth="1"/>
    <col min="2" max="3" width="17.140625" style="1" customWidth="1"/>
    <col min="4" max="4" width="7.42578125" style="1" bestFit="1" customWidth="1"/>
    <col min="5" max="5" width="7" style="1" customWidth="1"/>
    <col min="6" max="6" width="7.28515625" style="1" customWidth="1"/>
    <col min="7" max="7" width="8" style="1" customWidth="1"/>
    <col min="8" max="8" width="7.5703125" style="1" customWidth="1"/>
    <col min="9" max="9" width="7.140625" style="1" customWidth="1"/>
    <col min="10" max="10" width="7.5703125" style="1" customWidth="1"/>
    <col min="11" max="11" width="16" style="1" bestFit="1" customWidth="1"/>
    <col min="12" max="12" width="7.42578125" style="1" bestFit="1" customWidth="1"/>
    <col min="13" max="13" width="12.42578125" style="1" customWidth="1"/>
    <col min="14" max="15" width="18.42578125" style="36" customWidth="1"/>
    <col min="16" max="16" width="15.42578125" style="1" customWidth="1"/>
  </cols>
  <sheetData>
    <row r="1" spans="1:17">
      <c r="A1" s="16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5"/>
      <c r="O1" s="35"/>
      <c r="P1" s="4"/>
    </row>
    <row r="2" spans="1:17" ht="60">
      <c r="A2" s="4" t="s">
        <v>0</v>
      </c>
      <c r="B2" s="4" t="s">
        <v>34</v>
      </c>
      <c r="C2" s="4" t="s">
        <v>261</v>
      </c>
      <c r="D2" s="4" t="s">
        <v>262</v>
      </c>
      <c r="E2" s="4" t="s">
        <v>1</v>
      </c>
      <c r="F2" s="4" t="s">
        <v>35</v>
      </c>
      <c r="G2" s="4" t="s">
        <v>36</v>
      </c>
      <c r="H2" s="4" t="s">
        <v>2</v>
      </c>
      <c r="I2" s="4" t="s">
        <v>3</v>
      </c>
      <c r="J2" s="4" t="s">
        <v>37</v>
      </c>
      <c r="K2" s="4" t="s">
        <v>4</v>
      </c>
      <c r="L2" s="4" t="s">
        <v>5</v>
      </c>
      <c r="M2" s="4" t="s">
        <v>235</v>
      </c>
      <c r="N2" s="35" t="s">
        <v>236</v>
      </c>
      <c r="O2" s="35" t="s">
        <v>276</v>
      </c>
      <c r="P2" s="4" t="s">
        <v>234</v>
      </c>
    </row>
    <row r="3" spans="1:17">
      <c r="A3" s="16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93"/>
      <c r="O3" s="93"/>
      <c r="P3" s="17"/>
    </row>
    <row r="4" spans="1:17" ht="96">
      <c r="A4" s="2" t="s">
        <v>24</v>
      </c>
      <c r="B4" s="2" t="s">
        <v>6</v>
      </c>
      <c r="C4" s="2" t="s">
        <v>263</v>
      </c>
      <c r="D4" s="2" t="str">
        <f>LOOKUP(C4,DB!$A:$A,DB!$B:$B)</f>
        <v>PSIS</v>
      </c>
      <c r="E4" s="3">
        <v>2</v>
      </c>
      <c r="F4" s="3">
        <v>2</v>
      </c>
      <c r="G4" s="3">
        <v>1</v>
      </c>
      <c r="H4" s="3">
        <v>0.64</v>
      </c>
      <c r="I4" s="3">
        <v>9</v>
      </c>
      <c r="J4" s="3" t="s">
        <v>7</v>
      </c>
      <c r="K4" s="3" t="s">
        <v>8</v>
      </c>
      <c r="L4" s="2" t="s">
        <v>9</v>
      </c>
      <c r="M4" s="3">
        <v>50</v>
      </c>
      <c r="N4" s="14">
        <f t="shared" ref="N4:N26" si="0">H4*M4*G4</f>
        <v>32</v>
      </c>
      <c r="O4" s="14">
        <f t="shared" ref="O4:O22" si="1">N4/F4</f>
        <v>16</v>
      </c>
      <c r="P4" s="14" t="s">
        <v>10</v>
      </c>
      <c r="Q4" s="153">
        <f>IF(J4="T",O4*0.3,IF(J4="F",O4*0.2,""))</f>
        <v>3.2</v>
      </c>
    </row>
    <row r="5" spans="1:17" ht="96">
      <c r="A5" s="2" t="s">
        <v>24</v>
      </c>
      <c r="B5" s="2" t="s">
        <v>6</v>
      </c>
      <c r="C5" s="2" t="s">
        <v>264</v>
      </c>
      <c r="D5" s="2" t="str">
        <f>LOOKUP(C5,DB!$A:$A,DB!$B:$B)</f>
        <v>PSIS</v>
      </c>
      <c r="E5" s="3">
        <v>2</v>
      </c>
      <c r="F5" s="3">
        <v>2</v>
      </c>
      <c r="G5" s="3">
        <v>1</v>
      </c>
      <c r="H5" s="3">
        <v>0.64</v>
      </c>
      <c r="I5" s="3">
        <v>9</v>
      </c>
      <c r="J5" s="3" t="s">
        <v>7</v>
      </c>
      <c r="K5" s="3" t="s">
        <v>8</v>
      </c>
      <c r="L5" s="2" t="s">
        <v>9</v>
      </c>
      <c r="M5" s="3">
        <v>50</v>
      </c>
      <c r="N5" s="14">
        <f t="shared" si="0"/>
        <v>32</v>
      </c>
      <c r="O5" s="14">
        <f t="shared" si="1"/>
        <v>16</v>
      </c>
      <c r="P5" s="14" t="s">
        <v>10</v>
      </c>
      <c r="Q5" s="153">
        <f>IF(J5="T",O5*0.3,IF(J5="F",O5*0.2,""))</f>
        <v>3.2</v>
      </c>
    </row>
    <row r="6" spans="1:17" ht="48">
      <c r="A6" s="2" t="s">
        <v>25</v>
      </c>
      <c r="B6" s="2" t="s">
        <v>11</v>
      </c>
      <c r="C6" s="2" t="s">
        <v>265</v>
      </c>
      <c r="D6" s="2" t="str">
        <f>LOOKUP(C6,DB!$A:$A,DB!$B:$B)</f>
        <v>SAS</v>
      </c>
      <c r="E6" s="3">
        <v>1</v>
      </c>
      <c r="F6" s="3">
        <v>1</v>
      </c>
      <c r="G6" s="3">
        <v>1</v>
      </c>
      <c r="H6" s="3">
        <v>0.36</v>
      </c>
      <c r="I6" s="3">
        <v>5</v>
      </c>
      <c r="J6" s="3" t="s">
        <v>12</v>
      </c>
      <c r="K6" s="3" t="s">
        <v>13</v>
      </c>
      <c r="L6" s="2" t="s">
        <v>9</v>
      </c>
      <c r="M6" s="3">
        <v>50</v>
      </c>
      <c r="N6" s="14">
        <f t="shared" si="0"/>
        <v>18</v>
      </c>
      <c r="O6" s="14">
        <f t="shared" si="1"/>
        <v>18</v>
      </c>
      <c r="P6" s="14" t="s">
        <v>10</v>
      </c>
      <c r="Q6" s="153">
        <f t="shared" ref="Q6:Q26" si="2">IF(J6="T",O6*0.3,IF(J6="F",O6*0.2,""))</f>
        <v>5.3999999999999995</v>
      </c>
    </row>
    <row r="7" spans="1:17" ht="96">
      <c r="A7" s="2" t="s">
        <v>26</v>
      </c>
      <c r="B7" s="2" t="s">
        <v>14</v>
      </c>
      <c r="C7" s="2" t="s">
        <v>266</v>
      </c>
      <c r="D7" s="2" t="str">
        <f>LOOKUP(C7,DB!$A:$A,DB!$B:$B)</f>
        <v>SAS</v>
      </c>
      <c r="E7" s="3">
        <v>3</v>
      </c>
      <c r="F7" s="3">
        <v>3</v>
      </c>
      <c r="G7" s="3">
        <v>1</v>
      </c>
      <c r="H7" s="3">
        <v>0.71</v>
      </c>
      <c r="I7" s="3">
        <v>10</v>
      </c>
      <c r="J7" s="3" t="s">
        <v>7</v>
      </c>
      <c r="K7" s="3" t="s">
        <v>15</v>
      </c>
      <c r="L7" s="2" t="s">
        <v>9</v>
      </c>
      <c r="M7" s="3">
        <v>50</v>
      </c>
      <c r="N7" s="14">
        <f t="shared" si="0"/>
        <v>35.5</v>
      </c>
      <c r="O7" s="14">
        <f t="shared" si="1"/>
        <v>11.833333333333334</v>
      </c>
      <c r="P7" s="14" t="s">
        <v>10</v>
      </c>
      <c r="Q7" s="153">
        <f t="shared" si="2"/>
        <v>2.3666666666666667</v>
      </c>
    </row>
    <row r="8" spans="1:17" ht="96">
      <c r="A8" s="2" t="s">
        <v>26</v>
      </c>
      <c r="B8" s="2" t="s">
        <v>14</v>
      </c>
      <c r="C8" s="2" t="s">
        <v>267</v>
      </c>
      <c r="D8" s="2" t="str">
        <f>LOOKUP(C8,DB!$A:$A,DB!$B:$B)</f>
        <v>SAS</v>
      </c>
      <c r="E8" s="3">
        <v>3</v>
      </c>
      <c r="F8" s="3">
        <v>3</v>
      </c>
      <c r="G8" s="3">
        <v>1</v>
      </c>
      <c r="H8" s="3">
        <v>0.71</v>
      </c>
      <c r="I8" s="3">
        <v>10</v>
      </c>
      <c r="J8" s="3" t="s">
        <v>7</v>
      </c>
      <c r="K8" s="3" t="s">
        <v>15</v>
      </c>
      <c r="L8" s="2" t="s">
        <v>9</v>
      </c>
      <c r="M8" s="3">
        <v>50</v>
      </c>
      <c r="N8" s="14">
        <f t="shared" si="0"/>
        <v>35.5</v>
      </c>
      <c r="O8" s="14">
        <f t="shared" si="1"/>
        <v>11.833333333333334</v>
      </c>
      <c r="P8" s="14" t="s">
        <v>10</v>
      </c>
      <c r="Q8" s="153">
        <f t="shared" si="2"/>
        <v>2.3666666666666667</v>
      </c>
    </row>
    <row r="9" spans="1:17" ht="96">
      <c r="A9" s="2" t="s">
        <v>26</v>
      </c>
      <c r="B9" s="2" t="s">
        <v>14</v>
      </c>
      <c r="C9" s="2" t="s">
        <v>268</v>
      </c>
      <c r="D9" s="2" t="str">
        <f>LOOKUP(C9,DB!$A:$A,DB!$B:$B)</f>
        <v>SAS</v>
      </c>
      <c r="E9" s="3">
        <v>3</v>
      </c>
      <c r="F9" s="3">
        <v>3</v>
      </c>
      <c r="G9" s="3">
        <v>1</v>
      </c>
      <c r="H9" s="3">
        <v>0.71</v>
      </c>
      <c r="I9" s="3">
        <v>10</v>
      </c>
      <c r="J9" s="3" t="s">
        <v>7</v>
      </c>
      <c r="K9" s="3" t="s">
        <v>15</v>
      </c>
      <c r="L9" s="2" t="s">
        <v>9</v>
      </c>
      <c r="M9" s="3">
        <v>50</v>
      </c>
      <c r="N9" s="14">
        <f t="shared" si="0"/>
        <v>35.5</v>
      </c>
      <c r="O9" s="14">
        <f t="shared" si="1"/>
        <v>11.833333333333334</v>
      </c>
      <c r="P9" s="14" t="s">
        <v>10</v>
      </c>
      <c r="Q9" s="153">
        <f t="shared" si="2"/>
        <v>2.3666666666666667</v>
      </c>
    </row>
    <row r="10" spans="1:17" ht="48">
      <c r="A10" s="2" t="s">
        <v>27</v>
      </c>
      <c r="B10" s="2" t="s">
        <v>16</v>
      </c>
      <c r="C10" s="2" t="s">
        <v>269</v>
      </c>
      <c r="D10" s="2" t="str">
        <f>LOOKUP(C10,DB!$A:$A,DB!$B:$B)</f>
        <v>SAS OS</v>
      </c>
      <c r="E10" s="3">
        <v>1</v>
      </c>
      <c r="F10" s="3">
        <v>1</v>
      </c>
      <c r="G10" s="3">
        <v>0.5</v>
      </c>
      <c r="H10" s="3">
        <v>0.28999999999999998</v>
      </c>
      <c r="I10" s="3">
        <v>4</v>
      </c>
      <c r="J10" s="3" t="s">
        <v>12</v>
      </c>
      <c r="K10" s="3" t="s">
        <v>13</v>
      </c>
      <c r="L10" s="2" t="s">
        <v>9</v>
      </c>
      <c r="M10" s="3">
        <v>50</v>
      </c>
      <c r="N10" s="14">
        <f t="shared" si="0"/>
        <v>7.2499999999999991</v>
      </c>
      <c r="O10" s="14">
        <f t="shared" si="1"/>
        <v>7.2499999999999991</v>
      </c>
      <c r="P10" s="14" t="s">
        <v>10</v>
      </c>
      <c r="Q10" s="153">
        <f t="shared" si="2"/>
        <v>2.1749999999999998</v>
      </c>
    </row>
    <row r="11" spans="1:17" ht="60">
      <c r="A11" s="2" t="s">
        <v>28</v>
      </c>
      <c r="B11" s="2" t="s">
        <v>17</v>
      </c>
      <c r="C11" s="2" t="s">
        <v>268</v>
      </c>
      <c r="D11" s="2" t="str">
        <f>LOOKUP(C11,DB!$A:$A,DB!$B:$B)</f>
        <v>SAS</v>
      </c>
      <c r="E11" s="3">
        <v>2</v>
      </c>
      <c r="F11" s="3">
        <v>1</v>
      </c>
      <c r="G11" s="3">
        <v>0.5</v>
      </c>
      <c r="H11" s="3">
        <v>0.36</v>
      </c>
      <c r="I11" s="3">
        <v>5</v>
      </c>
      <c r="J11" s="3" t="s">
        <v>12</v>
      </c>
      <c r="K11" s="3" t="s">
        <v>13</v>
      </c>
      <c r="L11" s="2" t="s">
        <v>9</v>
      </c>
      <c r="M11" s="3">
        <v>50</v>
      </c>
      <c r="N11" s="14">
        <f t="shared" si="0"/>
        <v>9</v>
      </c>
      <c r="O11" s="14">
        <f t="shared" si="1"/>
        <v>9</v>
      </c>
      <c r="P11" s="14" t="s">
        <v>10</v>
      </c>
      <c r="Q11" s="153">
        <f t="shared" si="2"/>
        <v>2.6999999999999997</v>
      </c>
    </row>
    <row r="12" spans="1:17" ht="84">
      <c r="A12" s="2" t="s">
        <v>29</v>
      </c>
      <c r="B12" s="2" t="s">
        <v>18</v>
      </c>
      <c r="C12" s="2" t="s">
        <v>270</v>
      </c>
      <c r="D12" s="2" t="str">
        <f>LOOKUP(C12,DB!$A:$A,DB!$B:$B)</f>
        <v>PSIS</v>
      </c>
      <c r="E12" s="3">
        <v>2</v>
      </c>
      <c r="F12" s="3">
        <v>2</v>
      </c>
      <c r="G12" s="3">
        <v>1</v>
      </c>
      <c r="H12" s="3">
        <v>0.64</v>
      </c>
      <c r="I12" s="3">
        <v>9</v>
      </c>
      <c r="J12" s="3" t="s">
        <v>7</v>
      </c>
      <c r="K12" s="3" t="s">
        <v>8</v>
      </c>
      <c r="L12" s="2" t="s">
        <v>9</v>
      </c>
      <c r="M12" s="3">
        <v>50</v>
      </c>
      <c r="N12" s="14">
        <f t="shared" si="0"/>
        <v>32</v>
      </c>
      <c r="O12" s="14">
        <f t="shared" si="1"/>
        <v>16</v>
      </c>
      <c r="P12" s="14" t="s">
        <v>10</v>
      </c>
      <c r="Q12" s="153">
        <f t="shared" si="2"/>
        <v>3.2</v>
      </c>
    </row>
    <row r="13" spans="1:17" ht="84">
      <c r="A13" s="2" t="s">
        <v>29</v>
      </c>
      <c r="B13" s="2" t="s">
        <v>18</v>
      </c>
      <c r="C13" s="2" t="s">
        <v>271</v>
      </c>
      <c r="D13" s="2" t="str">
        <f>LOOKUP(C13,DB!$A:$A,DB!$B:$B)</f>
        <v>PSIS</v>
      </c>
      <c r="E13" s="3">
        <v>2</v>
      </c>
      <c r="F13" s="3">
        <v>2</v>
      </c>
      <c r="G13" s="3">
        <v>1</v>
      </c>
      <c r="H13" s="3">
        <v>0.64</v>
      </c>
      <c r="I13" s="3">
        <v>9</v>
      </c>
      <c r="J13" s="3" t="s">
        <v>7</v>
      </c>
      <c r="K13" s="3" t="s">
        <v>8</v>
      </c>
      <c r="L13" s="2" t="s">
        <v>9</v>
      </c>
      <c r="M13" s="3">
        <v>50</v>
      </c>
      <c r="N13" s="14">
        <f t="shared" si="0"/>
        <v>32</v>
      </c>
      <c r="O13" s="14">
        <f t="shared" si="1"/>
        <v>16</v>
      </c>
      <c r="P13" s="14" t="s">
        <v>10</v>
      </c>
      <c r="Q13" s="153">
        <f t="shared" si="2"/>
        <v>3.2</v>
      </c>
    </row>
    <row r="14" spans="1:17" ht="60">
      <c r="A14" s="2" t="s">
        <v>30</v>
      </c>
      <c r="B14" s="2" t="s">
        <v>19</v>
      </c>
      <c r="C14" s="2" t="s">
        <v>269</v>
      </c>
      <c r="D14" s="2" t="str">
        <f>LOOKUP(C14,DB!$A:$A,DB!$B:$B)</f>
        <v>SAS OS</v>
      </c>
      <c r="E14" s="3">
        <v>2</v>
      </c>
      <c r="F14" s="3">
        <v>2</v>
      </c>
      <c r="G14" s="3">
        <v>1</v>
      </c>
      <c r="H14" s="3">
        <v>0.5</v>
      </c>
      <c r="I14" s="3">
        <v>7</v>
      </c>
      <c r="J14" s="3" t="s">
        <v>12</v>
      </c>
      <c r="K14" s="3" t="s">
        <v>13</v>
      </c>
      <c r="L14" s="2" t="s">
        <v>9</v>
      </c>
      <c r="M14" s="3">
        <v>50</v>
      </c>
      <c r="N14" s="14">
        <f t="shared" si="0"/>
        <v>25</v>
      </c>
      <c r="O14" s="14">
        <f t="shared" si="1"/>
        <v>12.5</v>
      </c>
      <c r="P14" s="14" t="s">
        <v>10</v>
      </c>
      <c r="Q14" s="153">
        <f t="shared" si="2"/>
        <v>3.75</v>
      </c>
    </row>
    <row r="15" spans="1:17" ht="60">
      <c r="A15" s="2" t="s">
        <v>30</v>
      </c>
      <c r="B15" s="2" t="s">
        <v>19</v>
      </c>
      <c r="C15" s="2" t="s">
        <v>268</v>
      </c>
      <c r="D15" s="2" t="str">
        <f>LOOKUP(C15,DB!$A:$A,DB!$B:$B)</f>
        <v>SAS</v>
      </c>
      <c r="E15" s="3">
        <v>2</v>
      </c>
      <c r="F15" s="3">
        <v>2</v>
      </c>
      <c r="G15" s="3">
        <v>1</v>
      </c>
      <c r="H15" s="3">
        <v>0.5</v>
      </c>
      <c r="I15" s="3">
        <v>7</v>
      </c>
      <c r="J15" s="3" t="s">
        <v>12</v>
      </c>
      <c r="K15" s="3" t="s">
        <v>13</v>
      </c>
      <c r="L15" s="2" t="s">
        <v>9</v>
      </c>
      <c r="M15" s="3">
        <v>50</v>
      </c>
      <c r="N15" s="14">
        <f t="shared" si="0"/>
        <v>25</v>
      </c>
      <c r="O15" s="14">
        <f t="shared" si="1"/>
        <v>12.5</v>
      </c>
      <c r="P15" s="14" t="s">
        <v>10</v>
      </c>
      <c r="Q15" s="153">
        <f t="shared" si="2"/>
        <v>3.75</v>
      </c>
    </row>
    <row r="16" spans="1:17" ht="96">
      <c r="A16" s="2" t="s">
        <v>31</v>
      </c>
      <c r="B16" s="2" t="s">
        <v>20</v>
      </c>
      <c r="C16" s="2" t="s">
        <v>272</v>
      </c>
      <c r="D16" s="2" t="str">
        <f>LOOKUP(C16,DB!$A:$A,DB!$B:$B)</f>
        <v>SAS</v>
      </c>
      <c r="E16" s="3">
        <v>2</v>
      </c>
      <c r="F16" s="3">
        <v>2</v>
      </c>
      <c r="G16" s="3">
        <v>0.5</v>
      </c>
      <c r="H16" s="3">
        <v>0.71</v>
      </c>
      <c r="I16" s="3">
        <v>10</v>
      </c>
      <c r="J16" s="3" t="s">
        <v>7</v>
      </c>
      <c r="K16" s="3" t="s">
        <v>15</v>
      </c>
      <c r="L16" s="2" t="s">
        <v>9</v>
      </c>
      <c r="M16" s="3">
        <v>50</v>
      </c>
      <c r="N16" s="14">
        <f t="shared" si="0"/>
        <v>17.75</v>
      </c>
      <c r="O16" s="14">
        <f t="shared" si="1"/>
        <v>8.875</v>
      </c>
      <c r="P16" s="14" t="s">
        <v>10</v>
      </c>
      <c r="Q16" s="153">
        <f t="shared" si="2"/>
        <v>1.7750000000000001</v>
      </c>
    </row>
    <row r="17" spans="1:17" ht="96">
      <c r="A17" s="2" t="s">
        <v>31</v>
      </c>
      <c r="B17" s="2" t="s">
        <v>20</v>
      </c>
      <c r="C17" s="2" t="s">
        <v>268</v>
      </c>
      <c r="D17" s="2" t="str">
        <f>LOOKUP(C17,DB!$A:$A,DB!$B:$B)</f>
        <v>SAS</v>
      </c>
      <c r="E17" s="3">
        <v>2</v>
      </c>
      <c r="F17" s="3">
        <v>2</v>
      </c>
      <c r="G17" s="3">
        <v>0.5</v>
      </c>
      <c r="H17" s="3">
        <v>0.71</v>
      </c>
      <c r="I17" s="3">
        <v>10</v>
      </c>
      <c r="J17" s="3" t="s">
        <v>7</v>
      </c>
      <c r="K17" s="3" t="s">
        <v>15</v>
      </c>
      <c r="L17" s="2" t="s">
        <v>9</v>
      </c>
      <c r="M17" s="3">
        <v>50</v>
      </c>
      <c r="N17" s="14">
        <f t="shared" si="0"/>
        <v>17.75</v>
      </c>
      <c r="O17" s="14">
        <f t="shared" si="1"/>
        <v>8.875</v>
      </c>
      <c r="P17" s="14" t="s">
        <v>10</v>
      </c>
      <c r="Q17" s="153">
        <f t="shared" si="2"/>
        <v>1.7750000000000001</v>
      </c>
    </row>
    <row r="18" spans="1:17" ht="72">
      <c r="A18" s="2" t="s">
        <v>32</v>
      </c>
      <c r="B18" s="2" t="s">
        <v>17</v>
      </c>
      <c r="C18" s="2" t="s">
        <v>268</v>
      </c>
      <c r="D18" s="2" t="str">
        <f>LOOKUP(C18,DB!$A:$A,DB!$B:$B)</f>
        <v>SAS</v>
      </c>
      <c r="E18" s="3">
        <v>1</v>
      </c>
      <c r="F18" s="3">
        <v>1</v>
      </c>
      <c r="G18" s="3">
        <v>1</v>
      </c>
      <c r="H18" s="3">
        <v>1</v>
      </c>
      <c r="I18" s="3">
        <v>14</v>
      </c>
      <c r="J18" s="3" t="s">
        <v>7</v>
      </c>
      <c r="K18" s="3" t="s">
        <v>15</v>
      </c>
      <c r="L18" s="2" t="s">
        <v>9</v>
      </c>
      <c r="M18" s="3">
        <v>50</v>
      </c>
      <c r="N18" s="14">
        <f t="shared" si="0"/>
        <v>50</v>
      </c>
      <c r="O18" s="14">
        <f t="shared" si="1"/>
        <v>50</v>
      </c>
      <c r="P18" s="14" t="s">
        <v>10</v>
      </c>
      <c r="Q18" s="153">
        <f t="shared" si="2"/>
        <v>10</v>
      </c>
    </row>
    <row r="19" spans="1:17" ht="120">
      <c r="A19" s="2" t="s">
        <v>33</v>
      </c>
      <c r="B19" s="2" t="s">
        <v>21</v>
      </c>
      <c r="C19" s="2" t="s">
        <v>273</v>
      </c>
      <c r="D19" s="2" t="str">
        <f>LOOKUP(C19,DB!$A:$A,DB!$B:$B)</f>
        <v>PSIS</v>
      </c>
      <c r="E19" s="3">
        <v>4</v>
      </c>
      <c r="F19" s="3">
        <v>1</v>
      </c>
      <c r="G19" s="3">
        <v>0.25</v>
      </c>
      <c r="H19" s="3">
        <v>0.71</v>
      </c>
      <c r="I19" s="3">
        <v>10</v>
      </c>
      <c r="J19" s="3" t="s">
        <v>7</v>
      </c>
      <c r="K19" s="3" t="s">
        <v>22</v>
      </c>
      <c r="L19" s="2" t="s">
        <v>23</v>
      </c>
      <c r="M19" s="3">
        <v>50</v>
      </c>
      <c r="N19" s="14">
        <f t="shared" si="0"/>
        <v>8.875</v>
      </c>
      <c r="O19" s="14">
        <f t="shared" si="1"/>
        <v>8.875</v>
      </c>
      <c r="P19" s="14" t="s">
        <v>10</v>
      </c>
      <c r="Q19" s="153">
        <f t="shared" si="2"/>
        <v>1.7750000000000001</v>
      </c>
    </row>
    <row r="20" spans="1:17" ht="96">
      <c r="A20" s="43" t="s">
        <v>374</v>
      </c>
      <c r="B20" s="43" t="s">
        <v>16</v>
      </c>
      <c r="C20" s="43" t="s">
        <v>269</v>
      </c>
      <c r="D20" s="43" t="str">
        <f>LOOKUP(C20,DB!$A:$A,DB!$B:$B)</f>
        <v>SAS OS</v>
      </c>
      <c r="E20" s="44">
        <v>2</v>
      </c>
      <c r="F20" s="44">
        <v>1</v>
      </c>
      <c r="G20" s="44">
        <v>0.5</v>
      </c>
      <c r="H20" s="44">
        <v>0.86</v>
      </c>
      <c r="I20" s="44">
        <v>12</v>
      </c>
      <c r="J20" s="44" t="s">
        <v>7</v>
      </c>
      <c r="K20" s="45">
        <v>9789048123100</v>
      </c>
      <c r="L20" s="43" t="s">
        <v>9</v>
      </c>
      <c r="M20" s="44">
        <v>50</v>
      </c>
      <c r="N20" s="46">
        <f t="shared" si="0"/>
        <v>21.5</v>
      </c>
      <c r="O20" s="46">
        <f t="shared" si="1"/>
        <v>21.5</v>
      </c>
      <c r="P20" s="46" t="s">
        <v>10</v>
      </c>
      <c r="Q20" s="153">
        <f t="shared" si="2"/>
        <v>4.3</v>
      </c>
    </row>
    <row r="21" spans="1:17" ht="108">
      <c r="A21" s="50" t="s">
        <v>446</v>
      </c>
      <c r="B21" s="50" t="s">
        <v>444</v>
      </c>
      <c r="C21" s="50" t="s">
        <v>333</v>
      </c>
      <c r="D21" s="43" t="str">
        <f>LOOKUP(C21,DB!$A:$A,DB!$B:$B)</f>
        <v>AtsPS</v>
      </c>
      <c r="E21" s="47">
        <v>3</v>
      </c>
      <c r="F21" s="47">
        <v>2</v>
      </c>
      <c r="G21" s="47">
        <v>0.33</v>
      </c>
      <c r="H21" s="47">
        <v>1</v>
      </c>
      <c r="I21" s="47">
        <v>14</v>
      </c>
      <c r="J21" s="47" t="s">
        <v>7</v>
      </c>
      <c r="K21" s="63" t="s">
        <v>445</v>
      </c>
      <c r="L21" s="50" t="s">
        <v>9</v>
      </c>
      <c r="M21" s="47">
        <v>50</v>
      </c>
      <c r="N21" s="48">
        <f t="shared" si="0"/>
        <v>16.5</v>
      </c>
      <c r="O21" s="48">
        <f t="shared" si="1"/>
        <v>8.25</v>
      </c>
      <c r="P21" s="48" t="s">
        <v>10</v>
      </c>
      <c r="Q21" s="153">
        <f t="shared" si="2"/>
        <v>1.6500000000000001</v>
      </c>
    </row>
    <row r="22" spans="1:17" ht="108.75" thickBot="1">
      <c r="A22" s="50" t="s">
        <v>446</v>
      </c>
      <c r="B22" s="50" t="s">
        <v>444</v>
      </c>
      <c r="C22" s="50" t="s">
        <v>346</v>
      </c>
      <c r="D22" s="43" t="str">
        <f>LOOKUP(C22,DB!$A:$A,DB!$B:$B)</f>
        <v>AtsPS</v>
      </c>
      <c r="E22" s="47">
        <v>3</v>
      </c>
      <c r="F22" s="47">
        <v>2</v>
      </c>
      <c r="G22" s="47">
        <v>0.33</v>
      </c>
      <c r="H22" s="47">
        <v>1</v>
      </c>
      <c r="I22" s="47">
        <v>14</v>
      </c>
      <c r="J22" s="47" t="s">
        <v>7</v>
      </c>
      <c r="K22" s="63" t="s">
        <v>445</v>
      </c>
      <c r="L22" s="50" t="s">
        <v>9</v>
      </c>
      <c r="M22" s="47">
        <v>50</v>
      </c>
      <c r="N22" s="48">
        <f t="shared" si="0"/>
        <v>16.5</v>
      </c>
      <c r="O22" s="48">
        <f t="shared" si="1"/>
        <v>8.25</v>
      </c>
      <c r="P22" s="48" t="s">
        <v>10</v>
      </c>
      <c r="Q22" s="153">
        <f t="shared" si="2"/>
        <v>1.6500000000000001</v>
      </c>
    </row>
    <row r="23" spans="1:17" ht="108.75" thickBot="1">
      <c r="A23" s="80" t="s">
        <v>506</v>
      </c>
      <c r="B23" s="81" t="s">
        <v>85</v>
      </c>
      <c r="C23" s="81" t="s">
        <v>288</v>
      </c>
      <c r="D23" s="81" t="str">
        <f>LOOKUP(C23,DB!$A:$A,DB!$B:$B)</f>
        <v>SAS</v>
      </c>
      <c r="E23" s="82">
        <v>2</v>
      </c>
      <c r="F23" s="82">
        <v>2</v>
      </c>
      <c r="G23" s="82">
        <v>0.75</v>
      </c>
      <c r="H23" s="82">
        <v>1.07</v>
      </c>
      <c r="I23" s="82">
        <v>15</v>
      </c>
      <c r="J23" s="82" t="s">
        <v>7</v>
      </c>
      <c r="K23" s="82" t="s">
        <v>503</v>
      </c>
      <c r="L23" s="81" t="s">
        <v>9</v>
      </c>
      <c r="M23" s="82">
        <v>50</v>
      </c>
      <c r="N23" s="94">
        <f t="shared" si="0"/>
        <v>40.125</v>
      </c>
      <c r="O23" s="94">
        <f>N23/3</f>
        <v>13.375</v>
      </c>
      <c r="P23" s="82" t="s">
        <v>10</v>
      </c>
      <c r="Q23" s="153">
        <f t="shared" si="2"/>
        <v>2.6750000000000003</v>
      </c>
    </row>
    <row r="24" spans="1:17" ht="108.75" thickBot="1">
      <c r="A24" s="80" t="s">
        <v>506</v>
      </c>
      <c r="B24" s="81" t="s">
        <v>85</v>
      </c>
      <c r="C24" s="81" t="s">
        <v>321</v>
      </c>
      <c r="D24" s="81" t="str">
        <f>LOOKUP(C24,DB!$A:$A,DB!$B:$B)</f>
        <v>SAS</v>
      </c>
      <c r="E24" s="82">
        <v>2</v>
      </c>
      <c r="F24" s="82">
        <v>2</v>
      </c>
      <c r="G24" s="82">
        <v>0.75</v>
      </c>
      <c r="H24" s="82">
        <v>1.07</v>
      </c>
      <c r="I24" s="82">
        <v>15</v>
      </c>
      <c r="J24" s="82" t="s">
        <v>7</v>
      </c>
      <c r="K24" s="82" t="s">
        <v>503</v>
      </c>
      <c r="L24" s="81" t="s">
        <v>9</v>
      </c>
      <c r="M24" s="82">
        <v>50</v>
      </c>
      <c r="N24" s="94">
        <f t="shared" si="0"/>
        <v>40.125</v>
      </c>
      <c r="O24" s="94">
        <f>N24/3*2</f>
        <v>26.75</v>
      </c>
      <c r="P24" s="82" t="s">
        <v>10</v>
      </c>
      <c r="Q24" s="153">
        <f t="shared" si="2"/>
        <v>5.3500000000000005</v>
      </c>
    </row>
    <row r="25" spans="1:17" ht="108.75" thickBot="1">
      <c r="A25" s="83" t="s">
        <v>507</v>
      </c>
      <c r="B25" s="84" t="s">
        <v>92</v>
      </c>
      <c r="C25" s="84" t="s">
        <v>284</v>
      </c>
      <c r="D25" s="81" t="str">
        <f>LOOKUP(C25,DB!$A:$A,DB!$B:$B)</f>
        <v>PSIS</v>
      </c>
      <c r="E25" s="85">
        <v>2</v>
      </c>
      <c r="F25" s="85">
        <v>2</v>
      </c>
      <c r="G25" s="85">
        <v>1</v>
      </c>
      <c r="H25" s="85">
        <v>0.86</v>
      </c>
      <c r="I25" s="85">
        <v>12</v>
      </c>
      <c r="J25" s="85" t="s">
        <v>7</v>
      </c>
      <c r="K25" s="85" t="s">
        <v>504</v>
      </c>
      <c r="L25" s="84" t="s">
        <v>505</v>
      </c>
      <c r="M25" s="82">
        <v>50</v>
      </c>
      <c r="N25" s="94">
        <f t="shared" si="0"/>
        <v>43</v>
      </c>
      <c r="O25" s="94">
        <f>N25/F25</f>
        <v>21.5</v>
      </c>
      <c r="P25" s="85" t="s">
        <v>10</v>
      </c>
      <c r="Q25" s="153">
        <f t="shared" si="2"/>
        <v>4.3</v>
      </c>
    </row>
    <row r="26" spans="1:17" ht="108.75" thickBot="1">
      <c r="A26" s="83" t="s">
        <v>507</v>
      </c>
      <c r="B26" s="84" t="s">
        <v>92</v>
      </c>
      <c r="C26" s="84" t="s">
        <v>290</v>
      </c>
      <c r="D26" s="81" t="str">
        <f>LOOKUP(C26,DB!$A:$A,DB!$B:$B)</f>
        <v>PSIS</v>
      </c>
      <c r="E26" s="85">
        <v>2</v>
      </c>
      <c r="F26" s="85">
        <v>2</v>
      </c>
      <c r="G26" s="85">
        <v>1</v>
      </c>
      <c r="H26" s="85">
        <v>0.86</v>
      </c>
      <c r="I26" s="85">
        <v>12</v>
      </c>
      <c r="J26" s="85" t="s">
        <v>7</v>
      </c>
      <c r="K26" s="85" t="s">
        <v>504</v>
      </c>
      <c r="L26" s="84" t="s">
        <v>505</v>
      </c>
      <c r="M26" s="82">
        <v>50</v>
      </c>
      <c r="N26" s="94">
        <f t="shared" si="0"/>
        <v>43</v>
      </c>
      <c r="O26" s="94">
        <f>N26/F26</f>
        <v>21.5</v>
      </c>
      <c r="P26" s="85" t="s">
        <v>10</v>
      </c>
      <c r="Q26" s="153">
        <f t="shared" si="2"/>
        <v>4.3</v>
      </c>
    </row>
    <row r="27" spans="1:17" ht="15.75" thickBot="1">
      <c r="A27" s="16" t="s">
        <v>40</v>
      </c>
      <c r="B27" s="17"/>
      <c r="C27" s="17"/>
      <c r="D27" s="17"/>
      <c r="E27" s="18"/>
      <c r="F27" s="18"/>
      <c r="G27" s="18"/>
      <c r="H27" s="18"/>
      <c r="I27" s="18"/>
      <c r="J27" s="18"/>
      <c r="K27" s="18"/>
      <c r="L27" s="17"/>
      <c r="M27" s="17"/>
      <c r="N27" s="93"/>
      <c r="O27" s="93"/>
      <c r="P27" s="19"/>
      <c r="Q27" s="154">
        <f>SUM(Q4:Q26)</f>
        <v>77.22499999999998</v>
      </c>
    </row>
    <row r="28" spans="1:17" ht="96.75" thickBot="1">
      <c r="A28" s="83" t="s">
        <v>564</v>
      </c>
      <c r="B28" s="84" t="s">
        <v>132</v>
      </c>
      <c r="C28" s="84" t="s">
        <v>289</v>
      </c>
      <c r="D28" s="81" t="str">
        <f>LOOKUP(C28,DB!$A:$A,DB!$B:$B)</f>
        <v>PSIS</v>
      </c>
      <c r="E28" s="85">
        <v>2</v>
      </c>
      <c r="F28" s="85">
        <v>1</v>
      </c>
      <c r="G28" s="85">
        <v>0.5</v>
      </c>
      <c r="H28" s="85">
        <v>1.07</v>
      </c>
      <c r="I28" s="85">
        <v>15</v>
      </c>
      <c r="J28" s="85" t="s">
        <v>7</v>
      </c>
      <c r="K28" s="85" t="s">
        <v>133</v>
      </c>
      <c r="L28" s="84" t="s">
        <v>510</v>
      </c>
      <c r="M28" s="81">
        <v>10</v>
      </c>
      <c r="N28" s="95">
        <f t="shared" ref="N28" si="3">H28*M28*G28</f>
        <v>5.3500000000000005</v>
      </c>
      <c r="O28" s="95">
        <f t="shared" ref="O28" si="4">N28/F28</f>
        <v>5.3500000000000005</v>
      </c>
      <c r="P28" s="85" t="s">
        <v>40</v>
      </c>
      <c r="Q28" s="89"/>
    </row>
    <row r="29" spans="1:17" ht="96.75" thickBot="1">
      <c r="A29" s="83" t="s">
        <v>574</v>
      </c>
      <c r="B29" s="84" t="s">
        <v>79</v>
      </c>
      <c r="C29" s="84" t="s">
        <v>293</v>
      </c>
      <c r="D29" s="81" t="str">
        <f>LOOKUP(C29,DB!$A:$A,DB!$B:$B)</f>
        <v>DAS OTS</v>
      </c>
      <c r="E29" s="85">
        <v>1</v>
      </c>
      <c r="F29" s="85">
        <v>1</v>
      </c>
      <c r="G29" s="85">
        <v>1</v>
      </c>
      <c r="H29" s="85">
        <v>0.5</v>
      </c>
      <c r="I29" s="85">
        <v>7</v>
      </c>
      <c r="J29" s="85" t="s">
        <v>7</v>
      </c>
      <c r="K29" s="85" t="s">
        <v>407</v>
      </c>
      <c r="L29" s="84" t="s">
        <v>512</v>
      </c>
      <c r="M29" s="81">
        <v>10</v>
      </c>
      <c r="N29" s="95">
        <f t="shared" ref="N29:N40" si="5">H29*M29*G29</f>
        <v>5</v>
      </c>
      <c r="O29" s="95">
        <f t="shared" ref="O29:O33" si="6">N29/F29</f>
        <v>5</v>
      </c>
      <c r="P29" s="85" t="s">
        <v>40</v>
      </c>
      <c r="Q29" s="89"/>
    </row>
    <row r="30" spans="1:17" ht="72.75" thickBot="1">
      <c r="A30" s="83" t="s">
        <v>579</v>
      </c>
      <c r="B30" s="84" t="s">
        <v>377</v>
      </c>
      <c r="C30" s="84" t="s">
        <v>376</v>
      </c>
      <c r="D30" s="81" t="str">
        <f>LOOKUP(C30,DB!$A:$A,DB!$B:$B)</f>
        <v>APS</v>
      </c>
      <c r="E30" s="85">
        <v>1</v>
      </c>
      <c r="F30" s="85">
        <v>1</v>
      </c>
      <c r="G30" s="85">
        <v>1</v>
      </c>
      <c r="H30" s="85">
        <v>0.56999999999999995</v>
      </c>
      <c r="I30" s="85">
        <v>8</v>
      </c>
      <c r="J30" s="85" t="s">
        <v>7</v>
      </c>
      <c r="K30" s="85" t="s">
        <v>466</v>
      </c>
      <c r="L30" s="84" t="s">
        <v>514</v>
      </c>
      <c r="M30" s="81">
        <v>10</v>
      </c>
      <c r="N30" s="95">
        <f t="shared" si="5"/>
        <v>5.6999999999999993</v>
      </c>
      <c r="O30" s="95">
        <f t="shared" si="6"/>
        <v>5.6999999999999993</v>
      </c>
      <c r="P30" s="85" t="s">
        <v>40</v>
      </c>
      <c r="Q30" s="89"/>
    </row>
    <row r="31" spans="1:17" ht="144.75" thickBot="1">
      <c r="A31" s="83" t="s">
        <v>581</v>
      </c>
      <c r="B31" s="84" t="s">
        <v>170</v>
      </c>
      <c r="C31" s="84" t="s">
        <v>318</v>
      </c>
      <c r="D31" s="81" t="str">
        <f>LOOKUP(C31,DB!$A:$A,DB!$B:$B)</f>
        <v>DAS</v>
      </c>
      <c r="E31" s="85">
        <v>1</v>
      </c>
      <c r="F31" s="85">
        <v>1</v>
      </c>
      <c r="G31" s="85">
        <v>1</v>
      </c>
      <c r="H31" s="85">
        <v>0.71</v>
      </c>
      <c r="I31" s="85">
        <v>10</v>
      </c>
      <c r="J31" s="85" t="s">
        <v>7</v>
      </c>
      <c r="K31" s="85" t="s">
        <v>119</v>
      </c>
      <c r="L31" s="84" t="s">
        <v>508</v>
      </c>
      <c r="M31" s="81">
        <v>10</v>
      </c>
      <c r="N31" s="95">
        <f t="shared" si="5"/>
        <v>7.1</v>
      </c>
      <c r="O31" s="95">
        <f t="shared" si="6"/>
        <v>7.1</v>
      </c>
      <c r="P31" s="85" t="s">
        <v>40</v>
      </c>
      <c r="Q31" s="89"/>
    </row>
    <row r="32" spans="1:17" ht="84.75" thickBot="1">
      <c r="A32" s="83" t="s">
        <v>582</v>
      </c>
      <c r="B32" s="84" t="s">
        <v>144</v>
      </c>
      <c r="C32" s="84" t="s">
        <v>300</v>
      </c>
      <c r="D32" s="81" t="str">
        <f>LOOKUP(C32,DB!$A:$A,DB!$B:$B)</f>
        <v>TTSS</v>
      </c>
      <c r="E32" s="85">
        <v>2</v>
      </c>
      <c r="F32" s="85">
        <v>2</v>
      </c>
      <c r="G32" s="85">
        <v>0.5</v>
      </c>
      <c r="H32" s="85">
        <v>0.5</v>
      </c>
      <c r="I32" s="85">
        <v>7</v>
      </c>
      <c r="J32" s="85" t="s">
        <v>7</v>
      </c>
      <c r="K32" s="85" t="s">
        <v>171</v>
      </c>
      <c r="L32" s="84" t="s">
        <v>515</v>
      </c>
      <c r="M32" s="81">
        <v>10</v>
      </c>
      <c r="N32" s="95">
        <f t="shared" si="5"/>
        <v>2.5</v>
      </c>
      <c r="O32" s="95">
        <f t="shared" si="6"/>
        <v>1.25</v>
      </c>
      <c r="P32" s="85" t="s">
        <v>40</v>
      </c>
      <c r="Q32" s="89"/>
    </row>
    <row r="33" spans="1:17" ht="84.75" thickBot="1">
      <c r="A33" s="83" t="s">
        <v>582</v>
      </c>
      <c r="B33" s="84" t="s">
        <v>144</v>
      </c>
      <c r="C33" s="84" t="s">
        <v>301</v>
      </c>
      <c r="D33" s="81" t="str">
        <f>LOOKUP(C33,DB!$A:$A,DB!$B:$B)</f>
        <v>TTSS</v>
      </c>
      <c r="E33" s="85">
        <v>2</v>
      </c>
      <c r="F33" s="85">
        <v>2</v>
      </c>
      <c r="G33" s="85">
        <v>0.5</v>
      </c>
      <c r="H33" s="85">
        <v>0.5</v>
      </c>
      <c r="I33" s="85">
        <v>7</v>
      </c>
      <c r="J33" s="85" t="s">
        <v>7</v>
      </c>
      <c r="K33" s="85" t="s">
        <v>171</v>
      </c>
      <c r="L33" s="84" t="s">
        <v>515</v>
      </c>
      <c r="M33" s="81">
        <v>10</v>
      </c>
      <c r="N33" s="95">
        <f t="shared" si="5"/>
        <v>2.5</v>
      </c>
      <c r="O33" s="95">
        <f t="shared" si="6"/>
        <v>1.25</v>
      </c>
      <c r="P33" s="85" t="s">
        <v>40</v>
      </c>
      <c r="Q33" s="89"/>
    </row>
    <row r="34" spans="1:17" ht="96">
      <c r="A34" s="115" t="s">
        <v>912</v>
      </c>
      <c r="B34" s="107" t="s">
        <v>873</v>
      </c>
      <c r="C34" s="107" t="s">
        <v>340</v>
      </c>
      <c r="D34" s="107" t="str">
        <f>LOOKUP(C34,DB!$A:$A,DB!$B:$B)</f>
        <v>SMS</v>
      </c>
      <c r="E34" s="108">
        <v>2</v>
      </c>
      <c r="F34" s="108">
        <v>1</v>
      </c>
      <c r="G34" s="108">
        <v>0.25</v>
      </c>
      <c r="H34" s="108">
        <v>0.56999999999999995</v>
      </c>
      <c r="I34" s="108">
        <v>8</v>
      </c>
      <c r="J34" s="108" t="s">
        <v>7</v>
      </c>
      <c r="K34" s="108" t="s">
        <v>913</v>
      </c>
      <c r="L34" s="107" t="s">
        <v>511</v>
      </c>
      <c r="M34" s="107">
        <v>10</v>
      </c>
      <c r="N34" s="106">
        <f t="shared" si="5"/>
        <v>1.4249999999999998</v>
      </c>
      <c r="O34" s="106">
        <f t="shared" ref="O34:O41" si="7">N34/F34</f>
        <v>1.4249999999999998</v>
      </c>
      <c r="P34" s="106" t="s">
        <v>40</v>
      </c>
      <c r="Q34" s="89"/>
    </row>
    <row r="35" spans="1:17" ht="96">
      <c r="A35" s="115" t="s">
        <v>916</v>
      </c>
      <c r="B35" s="107" t="s">
        <v>111</v>
      </c>
      <c r="C35" s="107" t="s">
        <v>345</v>
      </c>
      <c r="D35" s="107" t="str">
        <f>LOOKUP(C35,DB!$A:$A,DB!$B:$B)</f>
        <v>DLS</v>
      </c>
      <c r="E35" s="108">
        <v>1</v>
      </c>
      <c r="F35" s="108">
        <v>1</v>
      </c>
      <c r="G35" s="108">
        <v>0.5</v>
      </c>
      <c r="H35" s="108">
        <v>0.5</v>
      </c>
      <c r="I35" s="108">
        <v>7</v>
      </c>
      <c r="J35" s="108" t="s">
        <v>7</v>
      </c>
      <c r="K35" s="108" t="s">
        <v>913</v>
      </c>
      <c r="L35" s="107" t="s">
        <v>511</v>
      </c>
      <c r="M35" s="107">
        <v>10</v>
      </c>
      <c r="N35" s="106">
        <f t="shared" si="5"/>
        <v>2.5</v>
      </c>
      <c r="O35" s="106">
        <f t="shared" si="7"/>
        <v>2.5</v>
      </c>
      <c r="P35" s="106" t="s">
        <v>40</v>
      </c>
      <c r="Q35" s="89"/>
    </row>
    <row r="36" spans="1:17" ht="96">
      <c r="A36" s="115" t="s">
        <v>918</v>
      </c>
      <c r="B36" s="107" t="s">
        <v>90</v>
      </c>
      <c r="C36" s="107" t="s">
        <v>339</v>
      </c>
      <c r="D36" s="107" t="str">
        <f>LOOKUP(C36,DB!$A:$A,DB!$B:$B)</f>
        <v>SMS</v>
      </c>
      <c r="E36" s="108">
        <v>2</v>
      </c>
      <c r="F36" s="108">
        <v>2</v>
      </c>
      <c r="G36" s="108">
        <v>0.5</v>
      </c>
      <c r="H36" s="108">
        <v>0.56999999999999995</v>
      </c>
      <c r="I36" s="108">
        <v>8</v>
      </c>
      <c r="J36" s="108" t="s">
        <v>7</v>
      </c>
      <c r="K36" s="108" t="s">
        <v>913</v>
      </c>
      <c r="L36" s="107" t="s">
        <v>511</v>
      </c>
      <c r="M36" s="107">
        <v>10</v>
      </c>
      <c r="N36" s="106">
        <f t="shared" si="5"/>
        <v>2.8499999999999996</v>
      </c>
      <c r="O36" s="106">
        <f t="shared" si="7"/>
        <v>1.4249999999999998</v>
      </c>
      <c r="P36" s="106" t="s">
        <v>40</v>
      </c>
      <c r="Q36" s="89"/>
    </row>
    <row r="37" spans="1:17" ht="96">
      <c r="A37" s="115" t="s">
        <v>918</v>
      </c>
      <c r="B37" s="107" t="s">
        <v>90</v>
      </c>
      <c r="C37" s="107" t="s">
        <v>340</v>
      </c>
      <c r="D37" s="107" t="str">
        <f>LOOKUP(C37,DB!$A:$A,DB!$B:$B)</f>
        <v>SMS</v>
      </c>
      <c r="E37" s="108">
        <v>2</v>
      </c>
      <c r="F37" s="108">
        <v>2</v>
      </c>
      <c r="G37" s="108">
        <v>0.5</v>
      </c>
      <c r="H37" s="108">
        <v>0.56999999999999995</v>
      </c>
      <c r="I37" s="108">
        <v>8</v>
      </c>
      <c r="J37" s="108" t="s">
        <v>7</v>
      </c>
      <c r="K37" s="108" t="s">
        <v>913</v>
      </c>
      <c r="L37" s="107" t="s">
        <v>511</v>
      </c>
      <c r="M37" s="107">
        <v>10</v>
      </c>
      <c r="N37" s="106">
        <f t="shared" si="5"/>
        <v>2.8499999999999996</v>
      </c>
      <c r="O37" s="106">
        <f t="shared" si="7"/>
        <v>1.4249999999999998</v>
      </c>
      <c r="P37" s="106" t="s">
        <v>40</v>
      </c>
      <c r="Q37" s="89"/>
    </row>
    <row r="38" spans="1:17" ht="96">
      <c r="A38" s="115" t="s">
        <v>919</v>
      </c>
      <c r="B38" s="107" t="s">
        <v>457</v>
      </c>
      <c r="C38" s="107" t="s">
        <v>332</v>
      </c>
      <c r="D38" s="107" t="str">
        <f>LOOKUP(C38,DB!$A:$A,DB!$B:$B)</f>
        <v>SMS</v>
      </c>
      <c r="E38" s="108">
        <v>1</v>
      </c>
      <c r="F38" s="108">
        <v>1</v>
      </c>
      <c r="G38" s="108">
        <v>0.5</v>
      </c>
      <c r="H38" s="108">
        <v>0.56999999999999995</v>
      </c>
      <c r="I38" s="108">
        <v>8</v>
      </c>
      <c r="J38" s="108" t="s">
        <v>7</v>
      </c>
      <c r="K38" s="108" t="s">
        <v>913</v>
      </c>
      <c r="L38" s="107" t="s">
        <v>511</v>
      </c>
      <c r="M38" s="107">
        <v>10</v>
      </c>
      <c r="N38" s="106">
        <f t="shared" si="5"/>
        <v>2.8499999999999996</v>
      </c>
      <c r="O38" s="106">
        <f t="shared" si="7"/>
        <v>2.8499999999999996</v>
      </c>
      <c r="P38" s="106" t="s">
        <v>40</v>
      </c>
      <c r="Q38" s="89"/>
    </row>
    <row r="39" spans="1:17" ht="84">
      <c r="A39" s="115" t="s">
        <v>920</v>
      </c>
      <c r="B39" s="107" t="s">
        <v>910</v>
      </c>
      <c r="C39" s="107" t="s">
        <v>908</v>
      </c>
      <c r="D39" s="107" t="str">
        <f>LOOKUP(C39,DB!$A:$A,DB!$B:$B)</f>
        <v>SMS</v>
      </c>
      <c r="E39" s="108">
        <v>1</v>
      </c>
      <c r="F39" s="108">
        <v>1</v>
      </c>
      <c r="G39" s="108">
        <v>1</v>
      </c>
      <c r="H39" s="108">
        <v>0.5</v>
      </c>
      <c r="I39" s="108">
        <v>7</v>
      </c>
      <c r="J39" s="108" t="s">
        <v>7</v>
      </c>
      <c r="K39" s="108" t="s">
        <v>913</v>
      </c>
      <c r="L39" s="107" t="s">
        <v>511</v>
      </c>
      <c r="M39" s="107">
        <v>10</v>
      </c>
      <c r="N39" s="106">
        <f t="shared" si="5"/>
        <v>5</v>
      </c>
      <c r="O39" s="106">
        <f t="shared" si="7"/>
        <v>5</v>
      </c>
      <c r="P39" s="106" t="s">
        <v>40</v>
      </c>
      <c r="Q39" s="89"/>
    </row>
    <row r="40" spans="1:17" ht="96">
      <c r="A40" s="115" t="s">
        <v>921</v>
      </c>
      <c r="B40" s="107" t="s">
        <v>99</v>
      </c>
      <c r="C40" s="107" t="s">
        <v>341</v>
      </c>
      <c r="D40" s="107" t="str">
        <f>LOOKUP(C40,DB!$A:$A,DB!$B:$B)</f>
        <v>DLS</v>
      </c>
      <c r="E40" s="108">
        <v>2</v>
      </c>
      <c r="F40" s="108">
        <v>1</v>
      </c>
      <c r="G40" s="108">
        <v>0.25</v>
      </c>
      <c r="H40" s="108">
        <v>0.79</v>
      </c>
      <c r="I40" s="108">
        <v>11</v>
      </c>
      <c r="J40" s="108" t="s">
        <v>7</v>
      </c>
      <c r="K40" s="108" t="s">
        <v>913</v>
      </c>
      <c r="L40" s="107" t="s">
        <v>511</v>
      </c>
      <c r="M40" s="107">
        <v>10</v>
      </c>
      <c r="N40" s="106">
        <f t="shared" si="5"/>
        <v>1.9750000000000001</v>
      </c>
      <c r="O40" s="106">
        <f t="shared" si="7"/>
        <v>1.9750000000000001</v>
      </c>
      <c r="P40" s="106" t="s">
        <v>40</v>
      </c>
      <c r="Q40" s="89"/>
    </row>
    <row r="41" spans="1:17" ht="96">
      <c r="A41" s="115" t="s">
        <v>923</v>
      </c>
      <c r="B41" s="107" t="s">
        <v>907</v>
      </c>
      <c r="C41" s="107" t="s">
        <v>904</v>
      </c>
      <c r="D41" s="107" t="str">
        <f>LOOKUP(C41,DB!$A:$A,DB!$B:$B)</f>
        <v>SMS</v>
      </c>
      <c r="E41" s="108">
        <v>1</v>
      </c>
      <c r="F41" s="108">
        <v>1</v>
      </c>
      <c r="G41" s="108">
        <v>1</v>
      </c>
      <c r="H41" s="108">
        <v>0.71</v>
      </c>
      <c r="I41" s="108">
        <v>10</v>
      </c>
      <c r="J41" s="108" t="s">
        <v>7</v>
      </c>
      <c r="K41" s="108" t="s">
        <v>913</v>
      </c>
      <c r="L41" s="107" t="s">
        <v>511</v>
      </c>
      <c r="M41" s="107">
        <v>10</v>
      </c>
      <c r="N41" s="106">
        <f t="shared" ref="N41" si="8">H41*M41*G41</f>
        <v>7.1</v>
      </c>
      <c r="O41" s="106">
        <f t="shared" si="7"/>
        <v>7.1</v>
      </c>
      <c r="P41" s="106" t="s">
        <v>40</v>
      </c>
      <c r="Q41" s="8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99"/>
  <sheetViews>
    <sheetView topLeftCell="B1" zoomScale="90" zoomScaleNormal="90" workbookViewId="0">
      <pane ySplit="2" topLeftCell="A15" activePane="bottomLeft" state="frozen"/>
      <selection pane="bottomLeft" activeCell="S98" sqref="S98"/>
    </sheetView>
  </sheetViews>
  <sheetFormatPr defaultRowHeight="15"/>
  <cols>
    <col min="1" max="1" width="43" style="128" customWidth="1"/>
    <col min="2" max="2" width="18.5703125" style="9" customWidth="1"/>
    <col min="3" max="3" width="12.7109375" style="9" customWidth="1"/>
    <col min="4" max="4" width="6.85546875" style="9" customWidth="1"/>
    <col min="5" max="6" width="9.140625" style="9"/>
    <col min="7" max="7" width="11.140625" style="9" bestFit="1" customWidth="1"/>
    <col min="8" max="10" width="9.140625" style="9"/>
    <col min="11" max="12" width="9.140625" style="92"/>
    <col min="13" max="13" width="13.140625" style="9" bestFit="1" customWidth="1"/>
    <col min="14" max="14" width="19.42578125" style="23" customWidth="1"/>
    <col min="15" max="15" width="15.140625" style="23" customWidth="1"/>
    <col min="16" max="16" width="19.42578125" style="23" customWidth="1"/>
  </cols>
  <sheetData>
    <row r="1" spans="1:17" ht="48">
      <c r="A1" s="20" t="s">
        <v>0</v>
      </c>
      <c r="B1" s="20" t="s">
        <v>34</v>
      </c>
      <c r="C1" s="20" t="s">
        <v>261</v>
      </c>
      <c r="D1" s="20" t="s">
        <v>262</v>
      </c>
      <c r="E1" s="21" t="s">
        <v>1</v>
      </c>
      <c r="F1" s="21" t="s">
        <v>35</v>
      </c>
      <c r="G1" s="21" t="s">
        <v>36</v>
      </c>
      <c r="H1" s="21" t="s">
        <v>58</v>
      </c>
      <c r="I1" s="21" t="s">
        <v>37</v>
      </c>
      <c r="J1" s="21" t="s">
        <v>47</v>
      </c>
      <c r="K1" s="90" t="s">
        <v>239</v>
      </c>
      <c r="L1" s="90" t="s">
        <v>240</v>
      </c>
      <c r="M1" s="21" t="s">
        <v>237</v>
      </c>
      <c r="N1" s="21" t="s">
        <v>238</v>
      </c>
      <c r="O1" s="21" t="s">
        <v>276</v>
      </c>
      <c r="P1" s="21" t="s">
        <v>234</v>
      </c>
    </row>
    <row r="2" spans="1:17">
      <c r="A2" s="158" t="s">
        <v>277</v>
      </c>
      <c r="B2" s="25"/>
      <c r="C2" s="25"/>
      <c r="D2" s="25"/>
      <c r="E2" s="25"/>
      <c r="F2" s="25"/>
      <c r="G2" s="25"/>
      <c r="H2" s="25"/>
      <c r="I2" s="25"/>
      <c r="J2" s="25"/>
      <c r="K2" s="91"/>
      <c r="L2" s="91"/>
      <c r="M2" s="25"/>
      <c r="N2" s="15"/>
      <c r="O2" s="15"/>
      <c r="P2" s="15"/>
    </row>
    <row r="3" spans="1:17" ht="48">
      <c r="A3" s="6" t="s">
        <v>63</v>
      </c>
      <c r="B3" s="6" t="s">
        <v>52</v>
      </c>
      <c r="C3" s="6" t="s">
        <v>324</v>
      </c>
      <c r="D3" s="6" t="str">
        <f>LOOKUP(C3,DB!$A:$A,DB!$B:$B)</f>
        <v>MLS</v>
      </c>
      <c r="E3" s="8">
        <v>2</v>
      </c>
      <c r="F3" s="8">
        <v>1</v>
      </c>
      <c r="G3" s="8">
        <v>0.5</v>
      </c>
      <c r="H3" s="8">
        <v>2</v>
      </c>
      <c r="I3" s="8" t="s">
        <v>7</v>
      </c>
      <c r="J3" s="8" t="s">
        <v>53</v>
      </c>
      <c r="K3" s="22">
        <v>0.377</v>
      </c>
      <c r="L3" s="22">
        <v>0.6</v>
      </c>
      <c r="M3" s="8">
        <v>15</v>
      </c>
      <c r="N3" s="22">
        <f t="shared" ref="N3:N15" si="0">M3*G3*SQRT(H3)*(1+3*K3/L3)</f>
        <v>30.600045955847843</v>
      </c>
      <c r="O3" s="22">
        <f t="shared" ref="O3:O15" si="1">N3/F3</f>
        <v>30.600045955847843</v>
      </c>
      <c r="P3" s="22" t="s">
        <v>233</v>
      </c>
      <c r="Q3" s="153">
        <f>IF(I3="T",O3*0.3,IF(I3="F",O3*0.2,""))</f>
        <v>6.1200091911695687</v>
      </c>
    </row>
    <row r="4" spans="1:17" ht="48">
      <c r="A4" s="6" t="s">
        <v>60</v>
      </c>
      <c r="B4" s="6" t="s">
        <v>41</v>
      </c>
      <c r="C4" s="6" t="s">
        <v>274</v>
      </c>
      <c r="D4" s="6" t="str">
        <f>LOOKUP(C4,DB!$A:$A,DB!$B:$B)</f>
        <v>DAS OTS</v>
      </c>
      <c r="E4" s="8">
        <v>1</v>
      </c>
      <c r="F4" s="8">
        <v>1</v>
      </c>
      <c r="G4" s="8">
        <v>1</v>
      </c>
      <c r="H4" s="8">
        <v>1</v>
      </c>
      <c r="I4" s="8" t="s">
        <v>7</v>
      </c>
      <c r="J4" s="8" t="s">
        <v>49</v>
      </c>
      <c r="K4" s="22">
        <v>0.44500000000000001</v>
      </c>
      <c r="L4" s="22">
        <v>1.1639999999999999</v>
      </c>
      <c r="M4" s="8">
        <v>15</v>
      </c>
      <c r="N4" s="22">
        <f t="shared" si="0"/>
        <v>32.203608247422686</v>
      </c>
      <c r="O4" s="22">
        <f t="shared" si="1"/>
        <v>32.203608247422686</v>
      </c>
      <c r="P4" s="22" t="s">
        <v>233</v>
      </c>
      <c r="Q4" s="153">
        <f t="shared" ref="Q4:Q42" si="2">IF(I4="T",O4*0.3,IF(I4="F",O4*0.2,""))</f>
        <v>6.4407216494845372</v>
      </c>
    </row>
    <row r="5" spans="1:17" ht="60">
      <c r="A5" s="6" t="s">
        <v>59</v>
      </c>
      <c r="B5" s="6" t="s">
        <v>11</v>
      </c>
      <c r="C5" s="6" t="s">
        <v>265</v>
      </c>
      <c r="D5" s="6" t="str">
        <f>LOOKUP(C5,DB!$A:$A,DB!$B:$B)</f>
        <v>SAS</v>
      </c>
      <c r="E5" s="8">
        <v>1</v>
      </c>
      <c r="F5" s="8">
        <v>1</v>
      </c>
      <c r="G5" s="8">
        <v>1</v>
      </c>
      <c r="H5" s="8">
        <v>1</v>
      </c>
      <c r="I5" s="8" t="s">
        <v>7</v>
      </c>
      <c r="J5" s="8" t="s">
        <v>48</v>
      </c>
      <c r="K5" s="22">
        <v>0.73399999999999999</v>
      </c>
      <c r="L5" s="22">
        <v>0.98899999999999999</v>
      </c>
      <c r="M5" s="8">
        <v>15</v>
      </c>
      <c r="N5" s="22">
        <f t="shared" si="0"/>
        <v>48.397371081900914</v>
      </c>
      <c r="O5" s="22">
        <f t="shared" si="1"/>
        <v>48.397371081900914</v>
      </c>
      <c r="P5" s="22" t="s">
        <v>233</v>
      </c>
      <c r="Q5" s="153">
        <f t="shared" si="2"/>
        <v>9.6794742163801839</v>
      </c>
    </row>
    <row r="6" spans="1:17" ht="60">
      <c r="A6" s="6" t="s">
        <v>61</v>
      </c>
      <c r="B6" s="6" t="s">
        <v>50</v>
      </c>
      <c r="C6" s="6" t="s">
        <v>263</v>
      </c>
      <c r="D6" s="6" t="str">
        <f>LOOKUP(C6,DB!$A:$A,DB!$B:$B)</f>
        <v>PSIS</v>
      </c>
      <c r="E6" s="8">
        <v>1</v>
      </c>
      <c r="F6" s="8">
        <v>1</v>
      </c>
      <c r="G6" s="8">
        <v>1</v>
      </c>
      <c r="H6" s="8">
        <v>1</v>
      </c>
      <c r="I6" s="8" t="s">
        <v>7</v>
      </c>
      <c r="J6" s="8" t="s">
        <v>48</v>
      </c>
      <c r="K6" s="22">
        <v>0.73399999999999999</v>
      </c>
      <c r="L6" s="22">
        <v>0.98899999999999999</v>
      </c>
      <c r="M6" s="8">
        <v>15</v>
      </c>
      <c r="N6" s="22">
        <f t="shared" si="0"/>
        <v>48.397371081900914</v>
      </c>
      <c r="O6" s="22">
        <f t="shared" si="1"/>
        <v>48.397371081900914</v>
      </c>
      <c r="P6" s="22" t="s">
        <v>233</v>
      </c>
      <c r="Q6" s="153">
        <f t="shared" si="2"/>
        <v>9.6794742163801839</v>
      </c>
    </row>
    <row r="7" spans="1:17" ht="72">
      <c r="A7" s="6" t="s">
        <v>62</v>
      </c>
      <c r="B7" s="6" t="s">
        <v>51</v>
      </c>
      <c r="C7" s="6" t="s">
        <v>325</v>
      </c>
      <c r="D7" s="6" t="str">
        <f>LOOKUP(C7,DB!$A:$A,DB!$B:$B)</f>
        <v>APS TPVG</v>
      </c>
      <c r="E7" s="8">
        <v>2</v>
      </c>
      <c r="F7" s="8">
        <v>2</v>
      </c>
      <c r="G7" s="8">
        <v>1</v>
      </c>
      <c r="H7" s="8">
        <v>1</v>
      </c>
      <c r="I7" s="8" t="s">
        <v>7</v>
      </c>
      <c r="J7" s="8" t="s">
        <v>48</v>
      </c>
      <c r="K7" s="22">
        <v>0.73399999999999999</v>
      </c>
      <c r="L7" s="22">
        <v>0.98899999999999999</v>
      </c>
      <c r="M7" s="8">
        <v>15</v>
      </c>
      <c r="N7" s="22">
        <f t="shared" si="0"/>
        <v>48.397371081900914</v>
      </c>
      <c r="O7" s="22">
        <f t="shared" si="1"/>
        <v>24.198685540950457</v>
      </c>
      <c r="P7" s="22" t="s">
        <v>233</v>
      </c>
      <c r="Q7" s="153">
        <f t="shared" si="2"/>
        <v>4.839737108190092</v>
      </c>
    </row>
    <row r="8" spans="1:17" ht="72">
      <c r="A8" s="6" t="s">
        <v>62</v>
      </c>
      <c r="B8" s="6" t="s">
        <v>51</v>
      </c>
      <c r="C8" s="6" t="s">
        <v>326</v>
      </c>
      <c r="D8" s="6" t="str">
        <f>LOOKUP(C8,DB!$A:$A,DB!$B:$B)</f>
        <v>APS TPVG</v>
      </c>
      <c r="E8" s="8">
        <v>2</v>
      </c>
      <c r="F8" s="8">
        <v>2</v>
      </c>
      <c r="G8" s="8">
        <v>1</v>
      </c>
      <c r="H8" s="8">
        <v>1</v>
      </c>
      <c r="I8" s="8" t="s">
        <v>7</v>
      </c>
      <c r="J8" s="8" t="s">
        <v>48</v>
      </c>
      <c r="K8" s="22">
        <v>0.73399999999999999</v>
      </c>
      <c r="L8" s="22">
        <v>0.98899999999999999</v>
      </c>
      <c r="M8" s="8">
        <v>15</v>
      </c>
      <c r="N8" s="22">
        <f t="shared" si="0"/>
        <v>48.397371081900914</v>
      </c>
      <c r="O8" s="22">
        <f t="shared" si="1"/>
        <v>24.198685540950457</v>
      </c>
      <c r="P8" s="22" t="s">
        <v>233</v>
      </c>
      <c r="Q8" s="153">
        <f t="shared" si="2"/>
        <v>4.839737108190092</v>
      </c>
    </row>
    <row r="9" spans="1:17" ht="84">
      <c r="A9" s="6" t="s">
        <v>64</v>
      </c>
      <c r="B9" s="6" t="s">
        <v>54</v>
      </c>
      <c r="C9" s="6" t="s">
        <v>327</v>
      </c>
      <c r="D9" s="6" t="str">
        <f>LOOKUP(C9,DB!$A:$A,DB!$B:$B)</f>
        <v>APS TPVG</v>
      </c>
      <c r="E9" s="8">
        <v>2</v>
      </c>
      <c r="F9" s="8">
        <v>1</v>
      </c>
      <c r="G9" s="8">
        <v>0.5</v>
      </c>
      <c r="H9" s="8">
        <v>2</v>
      </c>
      <c r="I9" s="8" t="s">
        <v>7</v>
      </c>
      <c r="J9" s="8" t="s">
        <v>48</v>
      </c>
      <c r="K9" s="22">
        <v>0.73399999999999999</v>
      </c>
      <c r="L9" s="22">
        <v>0.98899999999999999</v>
      </c>
      <c r="M9" s="8">
        <v>15</v>
      </c>
      <c r="N9" s="22">
        <f t="shared" si="0"/>
        <v>34.222109283613854</v>
      </c>
      <c r="O9" s="22">
        <f t="shared" si="1"/>
        <v>34.222109283613854</v>
      </c>
      <c r="P9" s="22" t="s">
        <v>233</v>
      </c>
      <c r="Q9" s="153">
        <f t="shared" si="2"/>
        <v>6.8444218567227715</v>
      </c>
    </row>
    <row r="10" spans="1:17" ht="72">
      <c r="A10" s="6" t="s">
        <v>65</v>
      </c>
      <c r="B10" s="6" t="s">
        <v>55</v>
      </c>
      <c r="C10" s="6" t="s">
        <v>315</v>
      </c>
      <c r="D10" s="6" t="str">
        <f>LOOKUP(C10,DB!$A:$A,DB!$B:$B)</f>
        <v>SAS</v>
      </c>
      <c r="E10" s="8">
        <v>2</v>
      </c>
      <c r="F10" s="8">
        <v>2</v>
      </c>
      <c r="G10" s="8">
        <v>1</v>
      </c>
      <c r="H10" s="8">
        <v>1</v>
      </c>
      <c r="I10" s="8" t="s">
        <v>12</v>
      </c>
      <c r="J10" s="8" t="s">
        <v>48</v>
      </c>
      <c r="K10" s="22">
        <v>0.73399999999999999</v>
      </c>
      <c r="L10" s="22">
        <v>0.98899999999999999</v>
      </c>
      <c r="M10" s="8">
        <v>15</v>
      </c>
      <c r="N10" s="22">
        <f t="shared" si="0"/>
        <v>48.397371081900914</v>
      </c>
      <c r="O10" s="22">
        <f t="shared" si="1"/>
        <v>24.198685540950457</v>
      </c>
      <c r="P10" s="22" t="s">
        <v>233</v>
      </c>
      <c r="Q10" s="153">
        <f t="shared" si="2"/>
        <v>7.2596056622851366</v>
      </c>
    </row>
    <row r="11" spans="1:17" ht="72">
      <c r="A11" s="6" t="s">
        <v>65</v>
      </c>
      <c r="B11" s="6" t="s">
        <v>55</v>
      </c>
      <c r="C11" s="6" t="s">
        <v>293</v>
      </c>
      <c r="D11" s="6" t="str">
        <f>LOOKUP(C11,DB!$A:$A,DB!$B:$B)</f>
        <v>DAS OTS</v>
      </c>
      <c r="E11" s="8">
        <v>2</v>
      </c>
      <c r="F11" s="8">
        <v>2</v>
      </c>
      <c r="G11" s="8">
        <v>1</v>
      </c>
      <c r="H11" s="8">
        <v>1</v>
      </c>
      <c r="I11" s="8" t="s">
        <v>12</v>
      </c>
      <c r="J11" s="8" t="s">
        <v>48</v>
      </c>
      <c r="K11" s="22">
        <v>0.73399999999999999</v>
      </c>
      <c r="L11" s="22">
        <v>0.98899999999999999</v>
      </c>
      <c r="M11" s="8">
        <v>15</v>
      </c>
      <c r="N11" s="22">
        <f t="shared" si="0"/>
        <v>48.397371081900914</v>
      </c>
      <c r="O11" s="22">
        <f t="shared" si="1"/>
        <v>24.198685540950457</v>
      </c>
      <c r="P11" s="22" t="s">
        <v>233</v>
      </c>
      <c r="Q11" s="153">
        <f t="shared" si="2"/>
        <v>7.2596056622851366</v>
      </c>
    </row>
    <row r="12" spans="1:17" ht="72">
      <c r="A12" s="6" t="s">
        <v>66</v>
      </c>
      <c r="B12" s="6" t="s">
        <v>50</v>
      </c>
      <c r="C12" s="6" t="s">
        <v>263</v>
      </c>
      <c r="D12" s="6" t="str">
        <f>LOOKUP(C12,DB!$A:$A,DB!$B:$B)</f>
        <v>PSIS</v>
      </c>
      <c r="E12" s="8">
        <v>1</v>
      </c>
      <c r="F12" s="8">
        <v>1</v>
      </c>
      <c r="G12" s="8">
        <v>1</v>
      </c>
      <c r="H12" s="8">
        <v>1</v>
      </c>
      <c r="I12" s="8" t="s">
        <v>7</v>
      </c>
      <c r="J12" s="8" t="s">
        <v>48</v>
      </c>
      <c r="K12" s="22">
        <v>0.73399999999999999</v>
      </c>
      <c r="L12" s="22">
        <v>0.98899999999999999</v>
      </c>
      <c r="M12" s="8">
        <v>15</v>
      </c>
      <c r="N12" s="22">
        <f t="shared" si="0"/>
        <v>48.397371081900914</v>
      </c>
      <c r="O12" s="22">
        <f t="shared" si="1"/>
        <v>48.397371081900914</v>
      </c>
      <c r="P12" s="22" t="s">
        <v>233</v>
      </c>
      <c r="Q12" s="153">
        <f t="shared" si="2"/>
        <v>9.6794742163801839</v>
      </c>
    </row>
    <row r="13" spans="1:17" ht="60">
      <c r="A13" s="6" t="s">
        <v>67</v>
      </c>
      <c r="B13" s="6" t="s">
        <v>56</v>
      </c>
      <c r="C13" s="6" t="s">
        <v>328</v>
      </c>
      <c r="D13" s="6" t="str">
        <f>LOOKUP(C13,DB!$A:$A,DB!$B:$B)</f>
        <v>DAS OTS</v>
      </c>
      <c r="E13" s="8">
        <v>1</v>
      </c>
      <c r="F13" s="8">
        <v>1</v>
      </c>
      <c r="G13" s="8">
        <v>0.5</v>
      </c>
      <c r="H13" s="8">
        <v>1</v>
      </c>
      <c r="I13" s="8" t="s">
        <v>7</v>
      </c>
      <c r="J13" s="8" t="s">
        <v>48</v>
      </c>
      <c r="K13" s="22">
        <v>0.73399999999999999</v>
      </c>
      <c r="L13" s="22">
        <v>0.98899999999999999</v>
      </c>
      <c r="M13" s="8">
        <v>15</v>
      </c>
      <c r="N13" s="22">
        <f t="shared" si="0"/>
        <v>24.198685540950457</v>
      </c>
      <c r="O13" s="22">
        <f t="shared" si="1"/>
        <v>24.198685540950457</v>
      </c>
      <c r="P13" s="22" t="s">
        <v>233</v>
      </c>
      <c r="Q13" s="153">
        <f t="shared" si="2"/>
        <v>4.839737108190092</v>
      </c>
    </row>
    <row r="14" spans="1:17" ht="84">
      <c r="A14" s="6" t="s">
        <v>68</v>
      </c>
      <c r="B14" s="6" t="s">
        <v>57</v>
      </c>
      <c r="C14" s="6" t="s">
        <v>329</v>
      </c>
      <c r="D14" s="6" t="str">
        <f>LOOKUP(C14,DB!$A:$A,DB!$B:$B)</f>
        <v>SAS</v>
      </c>
      <c r="E14" s="8">
        <v>2</v>
      </c>
      <c r="F14" s="8">
        <v>2</v>
      </c>
      <c r="G14" s="8">
        <v>1</v>
      </c>
      <c r="H14" s="8">
        <v>1</v>
      </c>
      <c r="I14" s="8" t="s">
        <v>12</v>
      </c>
      <c r="J14" s="8" t="s">
        <v>48</v>
      </c>
      <c r="K14" s="22">
        <v>0.73399999999999999</v>
      </c>
      <c r="L14" s="22">
        <v>0.98899999999999999</v>
      </c>
      <c r="M14" s="8">
        <v>15</v>
      </c>
      <c r="N14" s="22">
        <f t="shared" si="0"/>
        <v>48.397371081900914</v>
      </c>
      <c r="O14" s="22">
        <f t="shared" si="1"/>
        <v>24.198685540950457</v>
      </c>
      <c r="P14" s="22" t="s">
        <v>233</v>
      </c>
      <c r="Q14" s="153">
        <f t="shared" si="2"/>
        <v>7.2596056622851366</v>
      </c>
    </row>
    <row r="15" spans="1:17" ht="84">
      <c r="A15" s="6" t="s">
        <v>68</v>
      </c>
      <c r="B15" s="6" t="s">
        <v>57</v>
      </c>
      <c r="C15" s="6" t="s">
        <v>315</v>
      </c>
      <c r="D15" s="6" t="str">
        <f>LOOKUP(C15,DB!$A:$A,DB!$B:$B)</f>
        <v>SAS</v>
      </c>
      <c r="E15" s="8">
        <v>2</v>
      </c>
      <c r="F15" s="8">
        <v>2</v>
      </c>
      <c r="G15" s="8">
        <v>1</v>
      </c>
      <c r="H15" s="8">
        <v>1</v>
      </c>
      <c r="I15" s="8" t="s">
        <v>12</v>
      </c>
      <c r="J15" s="8" t="s">
        <v>48</v>
      </c>
      <c r="K15" s="22">
        <v>0.73399999999999999</v>
      </c>
      <c r="L15" s="22">
        <v>0.98899999999999999</v>
      </c>
      <c r="M15" s="8">
        <v>15</v>
      </c>
      <c r="N15" s="22">
        <f t="shared" si="0"/>
        <v>48.397371081900914</v>
      </c>
      <c r="O15" s="22">
        <f t="shared" si="1"/>
        <v>24.198685540950457</v>
      </c>
      <c r="P15" s="22" t="s">
        <v>233</v>
      </c>
      <c r="Q15" s="153">
        <f t="shared" si="2"/>
        <v>7.2596056622851366</v>
      </c>
    </row>
    <row r="16" spans="1:17">
      <c r="A16" s="68"/>
      <c r="B16" s="68"/>
      <c r="C16" s="68"/>
      <c r="D16" s="69"/>
      <c r="E16" s="69"/>
      <c r="F16" s="69"/>
      <c r="G16" s="69"/>
      <c r="H16" s="69"/>
      <c r="I16" s="69"/>
      <c r="J16" s="69"/>
      <c r="K16" s="70"/>
      <c r="L16" s="70"/>
      <c r="M16" s="69"/>
      <c r="N16" s="70"/>
      <c r="O16" s="70"/>
      <c r="P16" s="70"/>
      <c r="Q16" s="153" t="str">
        <f t="shared" si="2"/>
        <v/>
      </c>
    </row>
    <row r="17" spans="1:17" ht="48.75" thickBot="1">
      <c r="A17" s="126" t="s">
        <v>585</v>
      </c>
      <c r="B17" s="85" t="s">
        <v>52</v>
      </c>
      <c r="C17" s="85" t="s">
        <v>324</v>
      </c>
      <c r="D17" s="85" t="str">
        <f>LOOKUP(C17,DB!$A:$A,DB!$B:$B)</f>
        <v>MLS</v>
      </c>
      <c r="E17" s="85">
        <v>1</v>
      </c>
      <c r="F17" s="85">
        <v>1</v>
      </c>
      <c r="G17" s="85">
        <v>1</v>
      </c>
      <c r="H17" s="85">
        <v>1</v>
      </c>
      <c r="I17" s="85" t="s">
        <v>7</v>
      </c>
      <c r="J17" s="85" t="s">
        <v>74</v>
      </c>
      <c r="K17" s="85">
        <v>0.70599999999999996</v>
      </c>
      <c r="L17" s="85">
        <v>1.6319999999999999</v>
      </c>
      <c r="M17" s="85">
        <v>15</v>
      </c>
      <c r="N17" s="117">
        <f t="shared" ref="N17:N42" si="3">M17*G17*SQRT(H17)*(1+3*K17/L17)</f>
        <v>34.466911764705884</v>
      </c>
      <c r="O17" s="117">
        <f t="shared" ref="O17:O36" si="4">N17/F17</f>
        <v>34.466911764705884</v>
      </c>
      <c r="P17" s="85" t="s">
        <v>233</v>
      </c>
      <c r="Q17" s="153">
        <f t="shared" si="2"/>
        <v>6.8933823529411775</v>
      </c>
    </row>
    <row r="18" spans="1:17" ht="72.75" thickBot="1">
      <c r="A18" s="126" t="s">
        <v>586</v>
      </c>
      <c r="B18" s="85" t="s">
        <v>76</v>
      </c>
      <c r="C18" s="85" t="s">
        <v>293</v>
      </c>
      <c r="D18" s="85" t="str">
        <f>LOOKUP(C18,DB!$A:$A,DB!$B:$B)</f>
        <v>DAS OTS</v>
      </c>
      <c r="E18" s="85">
        <v>5</v>
      </c>
      <c r="F18" s="85">
        <v>2</v>
      </c>
      <c r="G18" s="85">
        <v>0.4</v>
      </c>
      <c r="H18" s="85">
        <v>4</v>
      </c>
      <c r="I18" s="85" t="s">
        <v>7</v>
      </c>
      <c r="J18" s="85" t="s">
        <v>77</v>
      </c>
      <c r="K18" s="85">
        <v>0.61399999999999999</v>
      </c>
      <c r="L18" s="85">
        <v>1.3180000000000001</v>
      </c>
      <c r="M18" s="85">
        <v>15</v>
      </c>
      <c r="N18" s="117">
        <f t="shared" si="3"/>
        <v>28.770864946889226</v>
      </c>
      <c r="O18" s="117">
        <f t="shared" si="4"/>
        <v>14.385432473444613</v>
      </c>
      <c r="P18" s="85" t="s">
        <v>233</v>
      </c>
      <c r="Q18" s="153">
        <f t="shared" si="2"/>
        <v>2.877086494688923</v>
      </c>
    </row>
    <row r="19" spans="1:17" ht="72.75" thickBot="1">
      <c r="A19" s="126" t="s">
        <v>586</v>
      </c>
      <c r="B19" s="85" t="s">
        <v>76</v>
      </c>
      <c r="C19" s="85" t="s">
        <v>350</v>
      </c>
      <c r="D19" s="85" t="str">
        <f>LOOKUP(C19,DB!$A:$A,DB!$B:$B)</f>
        <v>DAS OTS</v>
      </c>
      <c r="E19" s="85">
        <v>5</v>
      </c>
      <c r="F19" s="85">
        <v>2</v>
      </c>
      <c r="G19" s="85">
        <v>0.4</v>
      </c>
      <c r="H19" s="85">
        <v>4</v>
      </c>
      <c r="I19" s="85" t="s">
        <v>7</v>
      </c>
      <c r="J19" s="85" t="s">
        <v>77</v>
      </c>
      <c r="K19" s="85">
        <v>0.61399999999999999</v>
      </c>
      <c r="L19" s="85">
        <v>1.3180000000000001</v>
      </c>
      <c r="M19" s="85">
        <v>15</v>
      </c>
      <c r="N19" s="117">
        <f t="shared" si="3"/>
        <v>28.770864946889226</v>
      </c>
      <c r="O19" s="117">
        <f t="shared" si="4"/>
        <v>14.385432473444613</v>
      </c>
      <c r="P19" s="85" t="s">
        <v>233</v>
      </c>
      <c r="Q19" s="153">
        <f t="shared" si="2"/>
        <v>2.877086494688923</v>
      </c>
    </row>
    <row r="20" spans="1:17" ht="48.75" thickBot="1">
      <c r="A20" s="126" t="s">
        <v>587</v>
      </c>
      <c r="B20" s="85" t="s">
        <v>116</v>
      </c>
      <c r="C20" s="85" t="s">
        <v>323</v>
      </c>
      <c r="D20" s="85" t="str">
        <f>LOOKUP(C20,DB!$A:$A,DB!$B:$B)</f>
        <v>TTSS</v>
      </c>
      <c r="E20" s="85">
        <v>1</v>
      </c>
      <c r="F20" s="85">
        <v>1</v>
      </c>
      <c r="G20" s="85">
        <v>1</v>
      </c>
      <c r="H20" s="85">
        <v>1</v>
      </c>
      <c r="I20" s="85" t="s">
        <v>7</v>
      </c>
      <c r="J20" s="85" t="s">
        <v>117</v>
      </c>
      <c r="K20" s="85">
        <v>0.51500000000000001</v>
      </c>
      <c r="L20" s="85">
        <v>0.69499999999999995</v>
      </c>
      <c r="M20" s="85">
        <v>15</v>
      </c>
      <c r="N20" s="117">
        <f t="shared" si="3"/>
        <v>48.345323741007192</v>
      </c>
      <c r="O20" s="117">
        <f t="shared" si="4"/>
        <v>48.345323741007192</v>
      </c>
      <c r="P20" s="85" t="s">
        <v>233</v>
      </c>
      <c r="Q20" s="153">
        <f t="shared" si="2"/>
        <v>9.6690647482014391</v>
      </c>
    </row>
    <row r="21" spans="1:17" ht="72.75" thickBot="1">
      <c r="A21" s="126" t="s">
        <v>588</v>
      </c>
      <c r="B21" s="85" t="s">
        <v>75</v>
      </c>
      <c r="C21" s="85" t="s">
        <v>333</v>
      </c>
      <c r="D21" s="85" t="str">
        <f>LOOKUP(C21,DB!$A:$A,DB!$B:$B)</f>
        <v>AtsPS</v>
      </c>
      <c r="E21" s="85">
        <v>2</v>
      </c>
      <c r="F21" s="85">
        <v>2</v>
      </c>
      <c r="G21" s="85">
        <v>0.5</v>
      </c>
      <c r="H21" s="85">
        <v>2</v>
      </c>
      <c r="I21" s="85" t="s">
        <v>7</v>
      </c>
      <c r="J21" s="85" t="s">
        <v>518</v>
      </c>
      <c r="K21" s="85">
        <v>0.35099999999999998</v>
      </c>
      <c r="L21" s="85">
        <v>1.2909999999999999</v>
      </c>
      <c r="M21" s="85">
        <v>15</v>
      </c>
      <c r="N21" s="117">
        <f t="shared" si="3"/>
        <v>19.257842313337733</v>
      </c>
      <c r="O21" s="117">
        <f t="shared" si="4"/>
        <v>9.6289211566688664</v>
      </c>
      <c r="P21" s="85" t="s">
        <v>233</v>
      </c>
      <c r="Q21" s="153">
        <f t="shared" si="2"/>
        <v>1.9257842313337734</v>
      </c>
    </row>
    <row r="22" spans="1:17" ht="72.75" thickBot="1">
      <c r="A22" s="126" t="s">
        <v>588</v>
      </c>
      <c r="B22" s="85" t="s">
        <v>75</v>
      </c>
      <c r="C22" s="85" t="s">
        <v>334</v>
      </c>
      <c r="D22" s="85" t="str">
        <f>LOOKUP(C22,DB!$A:$A,DB!$B:$B)</f>
        <v>AtsPS</v>
      </c>
      <c r="E22" s="85">
        <v>2</v>
      </c>
      <c r="F22" s="85">
        <v>2</v>
      </c>
      <c r="G22" s="85">
        <v>0.5</v>
      </c>
      <c r="H22" s="85">
        <v>2</v>
      </c>
      <c r="I22" s="85" t="s">
        <v>7</v>
      </c>
      <c r="J22" s="85" t="s">
        <v>518</v>
      </c>
      <c r="K22" s="85">
        <v>0.35099999999999998</v>
      </c>
      <c r="L22" s="85">
        <v>1.2909999999999999</v>
      </c>
      <c r="M22" s="85">
        <v>15</v>
      </c>
      <c r="N22" s="117">
        <f t="shared" si="3"/>
        <v>19.257842313337733</v>
      </c>
      <c r="O22" s="117">
        <f t="shared" si="4"/>
        <v>9.6289211566688664</v>
      </c>
      <c r="P22" s="85" t="s">
        <v>233</v>
      </c>
      <c r="Q22" s="153">
        <f t="shared" si="2"/>
        <v>1.9257842313337734</v>
      </c>
    </row>
    <row r="23" spans="1:17" ht="84.75" thickBot="1">
      <c r="A23" s="126" t="s">
        <v>589</v>
      </c>
      <c r="B23" s="85" t="s">
        <v>86</v>
      </c>
      <c r="C23" s="85" t="s">
        <v>330</v>
      </c>
      <c r="D23" s="85" t="str">
        <f>LOOKUP(C23,DB!$A:$A,DB!$B:$B)</f>
        <v>TTSS</v>
      </c>
      <c r="E23" s="85">
        <v>3</v>
      </c>
      <c r="F23" s="85">
        <v>1</v>
      </c>
      <c r="G23" s="85">
        <v>0.17</v>
      </c>
      <c r="H23" s="85">
        <v>3</v>
      </c>
      <c r="I23" s="85" t="s">
        <v>7</v>
      </c>
      <c r="J23" s="85" t="s">
        <v>87</v>
      </c>
      <c r="K23" s="85">
        <v>0.60799999999999998</v>
      </c>
      <c r="L23" s="85">
        <v>1.2909999999999999</v>
      </c>
      <c r="M23" s="85">
        <v>15</v>
      </c>
      <c r="N23" s="117">
        <f t="shared" si="3"/>
        <v>10.65694235261153</v>
      </c>
      <c r="O23" s="117">
        <f t="shared" si="4"/>
        <v>10.65694235261153</v>
      </c>
      <c r="P23" s="85" t="s">
        <v>233</v>
      </c>
      <c r="Q23" s="153">
        <f t="shared" si="2"/>
        <v>2.1313884705223063</v>
      </c>
    </row>
    <row r="24" spans="1:17" ht="96.75" thickBot="1">
      <c r="A24" s="126" t="s">
        <v>590</v>
      </c>
      <c r="B24" s="85" t="s">
        <v>456</v>
      </c>
      <c r="C24" s="85" t="s">
        <v>391</v>
      </c>
      <c r="D24" s="85" t="str">
        <f>LOOKUP(C24,DB!$A:$A,DB!$B:$B)</f>
        <v>SMS</v>
      </c>
      <c r="E24" s="85">
        <v>3</v>
      </c>
      <c r="F24" s="85">
        <v>1</v>
      </c>
      <c r="G24" s="85">
        <v>0.17</v>
      </c>
      <c r="H24" s="85">
        <v>3</v>
      </c>
      <c r="I24" s="85" t="s">
        <v>7</v>
      </c>
      <c r="J24" s="85" t="s">
        <v>519</v>
      </c>
      <c r="K24" s="85">
        <v>0.60799999999999998</v>
      </c>
      <c r="L24" s="85">
        <v>1.2909999999999999</v>
      </c>
      <c r="M24" s="85">
        <v>15</v>
      </c>
      <c r="N24" s="117">
        <f t="shared" si="3"/>
        <v>10.65694235261153</v>
      </c>
      <c r="O24" s="117">
        <f t="shared" si="4"/>
        <v>10.65694235261153</v>
      </c>
      <c r="P24" s="85" t="s">
        <v>233</v>
      </c>
      <c r="Q24" s="153">
        <f t="shared" si="2"/>
        <v>2.1313884705223063</v>
      </c>
    </row>
    <row r="25" spans="1:17" ht="84.75" thickBot="1">
      <c r="A25" s="126" t="s">
        <v>591</v>
      </c>
      <c r="B25" s="85" t="s">
        <v>109</v>
      </c>
      <c r="C25" s="85" t="s">
        <v>346</v>
      </c>
      <c r="D25" s="85" t="str">
        <f>LOOKUP(C25,DB!$A:$A,DB!$B:$B)</f>
        <v>AtsPS</v>
      </c>
      <c r="E25" s="85">
        <v>3</v>
      </c>
      <c r="F25" s="85">
        <v>1</v>
      </c>
      <c r="G25" s="85">
        <v>0.33</v>
      </c>
      <c r="H25" s="85">
        <v>3</v>
      </c>
      <c r="I25" s="85" t="s">
        <v>7</v>
      </c>
      <c r="J25" s="85" t="s">
        <v>49</v>
      </c>
      <c r="K25" s="85">
        <v>0.44500000000000001</v>
      </c>
      <c r="L25" s="85">
        <v>1.1639999999999999</v>
      </c>
      <c r="M25" s="85">
        <v>15</v>
      </c>
      <c r="N25" s="117">
        <f t="shared" si="3"/>
        <v>18.40683427162147</v>
      </c>
      <c r="O25" s="117">
        <f t="shared" si="4"/>
        <v>18.40683427162147</v>
      </c>
      <c r="P25" s="85" t="s">
        <v>233</v>
      </c>
      <c r="Q25" s="153">
        <f t="shared" si="2"/>
        <v>3.6813668543242941</v>
      </c>
    </row>
    <row r="26" spans="1:17" ht="96.75" thickBot="1">
      <c r="A26" s="126" t="s">
        <v>592</v>
      </c>
      <c r="B26" s="85" t="s">
        <v>520</v>
      </c>
      <c r="C26" s="85" t="s">
        <v>333</v>
      </c>
      <c r="D26" s="85" t="str">
        <f>LOOKUP(C26,DB!$A:$A,DB!$B:$B)</f>
        <v>AtsPS</v>
      </c>
      <c r="E26" s="85">
        <v>2</v>
      </c>
      <c r="F26" s="85">
        <v>1</v>
      </c>
      <c r="G26" s="85">
        <v>0.25</v>
      </c>
      <c r="H26" s="85">
        <v>2</v>
      </c>
      <c r="I26" s="85" t="s">
        <v>7</v>
      </c>
      <c r="J26" s="85" t="s">
        <v>521</v>
      </c>
      <c r="K26" s="85">
        <v>0.93</v>
      </c>
      <c r="L26" s="85">
        <v>1.1639999999999999</v>
      </c>
      <c r="M26" s="85">
        <v>15</v>
      </c>
      <c r="N26" s="117">
        <f t="shared" si="3"/>
        <v>18.014820958837689</v>
      </c>
      <c r="O26" s="117">
        <f t="shared" si="4"/>
        <v>18.014820958837689</v>
      </c>
      <c r="P26" s="85" t="s">
        <v>233</v>
      </c>
      <c r="Q26" s="153">
        <f t="shared" si="2"/>
        <v>3.6029641917675379</v>
      </c>
    </row>
    <row r="27" spans="1:17" ht="84.75" thickBot="1">
      <c r="A27" s="126" t="s">
        <v>593</v>
      </c>
      <c r="B27" s="85" t="s">
        <v>522</v>
      </c>
      <c r="C27" s="85" t="s">
        <v>645</v>
      </c>
      <c r="D27" s="85" t="str">
        <f>LOOKUP(C27,DB!$A:$A,DB!$B:$B)</f>
        <v>AtsPS</v>
      </c>
      <c r="E27" s="85">
        <v>2</v>
      </c>
      <c r="F27" s="85">
        <v>2</v>
      </c>
      <c r="G27" s="85">
        <v>0.5</v>
      </c>
      <c r="H27" s="85">
        <v>2</v>
      </c>
      <c r="I27" s="85" t="s">
        <v>7</v>
      </c>
      <c r="J27" s="85" t="s">
        <v>523</v>
      </c>
      <c r="K27" s="85">
        <v>1.0680000000000001</v>
      </c>
      <c r="L27" s="85">
        <v>1.1639999999999999</v>
      </c>
      <c r="M27" s="85">
        <v>15</v>
      </c>
      <c r="N27" s="117">
        <f t="shared" si="3"/>
        <v>39.802093044108766</v>
      </c>
      <c r="O27" s="117">
        <f t="shared" si="4"/>
        <v>19.901046522054383</v>
      </c>
      <c r="P27" s="85" t="s">
        <v>233</v>
      </c>
      <c r="Q27" s="153">
        <f t="shared" si="2"/>
        <v>3.9802093044108768</v>
      </c>
    </row>
    <row r="28" spans="1:17" ht="84.75" thickBot="1">
      <c r="A28" s="126" t="s">
        <v>593</v>
      </c>
      <c r="B28" s="85" t="s">
        <v>522</v>
      </c>
      <c r="C28" s="85" t="s">
        <v>646</v>
      </c>
      <c r="D28" s="85" t="str">
        <f>LOOKUP(C28,DB!$A:$A,DB!$B:$B)</f>
        <v>AtsPS</v>
      </c>
      <c r="E28" s="85">
        <v>2</v>
      </c>
      <c r="F28" s="85">
        <v>2</v>
      </c>
      <c r="G28" s="85">
        <v>0.5</v>
      </c>
      <c r="H28" s="85">
        <v>2</v>
      </c>
      <c r="I28" s="85" t="s">
        <v>7</v>
      </c>
      <c r="J28" s="85" t="s">
        <v>523</v>
      </c>
      <c r="K28" s="85">
        <v>1.0680000000000001</v>
      </c>
      <c r="L28" s="85">
        <v>1.1639999999999999</v>
      </c>
      <c r="M28" s="85">
        <v>15</v>
      </c>
      <c r="N28" s="117">
        <f t="shared" si="3"/>
        <v>39.802093044108766</v>
      </c>
      <c r="O28" s="117">
        <f t="shared" si="4"/>
        <v>19.901046522054383</v>
      </c>
      <c r="P28" s="85" t="s">
        <v>233</v>
      </c>
      <c r="Q28" s="153">
        <f t="shared" si="2"/>
        <v>3.9802093044108768</v>
      </c>
    </row>
    <row r="29" spans="1:17" ht="72.75" thickBot="1">
      <c r="A29" s="126" t="s">
        <v>594</v>
      </c>
      <c r="B29" s="85" t="s">
        <v>52</v>
      </c>
      <c r="C29" s="85" t="s">
        <v>324</v>
      </c>
      <c r="D29" s="85" t="str">
        <f>LOOKUP(C29,DB!$A:$A,DB!$B:$B)</f>
        <v>MLS</v>
      </c>
      <c r="E29" s="85">
        <v>1</v>
      </c>
      <c r="F29" s="85">
        <v>1</v>
      </c>
      <c r="G29" s="85">
        <v>1</v>
      </c>
      <c r="H29" s="85">
        <v>1</v>
      </c>
      <c r="I29" s="85" t="s">
        <v>7</v>
      </c>
      <c r="J29" s="85" t="s">
        <v>100</v>
      </c>
      <c r="K29" s="85">
        <v>0.503</v>
      </c>
      <c r="L29" s="85">
        <v>0.6</v>
      </c>
      <c r="M29" s="85">
        <v>15</v>
      </c>
      <c r="N29" s="117">
        <f t="shared" si="3"/>
        <v>52.725000000000001</v>
      </c>
      <c r="O29" s="117">
        <f t="shared" si="4"/>
        <v>52.725000000000001</v>
      </c>
      <c r="P29" s="85" t="s">
        <v>233</v>
      </c>
      <c r="Q29" s="153">
        <f t="shared" si="2"/>
        <v>10.545000000000002</v>
      </c>
    </row>
    <row r="30" spans="1:17" ht="84.75" thickBot="1">
      <c r="A30" s="126" t="s">
        <v>386</v>
      </c>
      <c r="B30" s="85" t="s">
        <v>11</v>
      </c>
      <c r="C30" s="85" t="s">
        <v>265</v>
      </c>
      <c r="D30" s="85" t="str">
        <f>LOOKUP(C30,DB!$A:$A,DB!$B:$B)</f>
        <v>SAS</v>
      </c>
      <c r="E30" s="85">
        <v>1</v>
      </c>
      <c r="F30" s="85">
        <v>1</v>
      </c>
      <c r="G30" s="85">
        <v>0.5</v>
      </c>
      <c r="H30" s="85">
        <v>1</v>
      </c>
      <c r="I30" s="85" t="s">
        <v>12</v>
      </c>
      <c r="J30" s="85" t="s">
        <v>104</v>
      </c>
      <c r="K30" s="85">
        <v>0.38800000000000001</v>
      </c>
      <c r="L30" s="85">
        <v>1.544</v>
      </c>
      <c r="M30" s="85">
        <v>15</v>
      </c>
      <c r="N30" s="117">
        <f t="shared" si="3"/>
        <v>13.154145077720207</v>
      </c>
      <c r="O30" s="117">
        <f t="shared" si="4"/>
        <v>13.154145077720207</v>
      </c>
      <c r="P30" s="85" t="s">
        <v>233</v>
      </c>
      <c r="Q30" s="153">
        <f t="shared" si="2"/>
        <v>3.946243523316062</v>
      </c>
    </row>
    <row r="31" spans="1:17" ht="96.75" thickBot="1">
      <c r="A31" s="126" t="s">
        <v>595</v>
      </c>
      <c r="B31" s="85" t="s">
        <v>509</v>
      </c>
      <c r="C31" s="85" t="s">
        <v>647</v>
      </c>
      <c r="D31" s="85" t="str">
        <f>LOOKUP(C31,DB!$A:$A,DB!$B:$B)</f>
        <v>DAS OTS</v>
      </c>
      <c r="E31" s="85">
        <v>2</v>
      </c>
      <c r="F31" s="85">
        <v>2</v>
      </c>
      <c r="G31" s="85">
        <v>1</v>
      </c>
      <c r="H31" s="85">
        <v>1</v>
      </c>
      <c r="I31" s="85" t="s">
        <v>7</v>
      </c>
      <c r="J31" s="85" t="s">
        <v>108</v>
      </c>
      <c r="K31" s="85">
        <v>0.86</v>
      </c>
      <c r="L31" s="85">
        <v>1.1639999999999999</v>
      </c>
      <c r="M31" s="85">
        <v>15</v>
      </c>
      <c r="N31" s="117">
        <f t="shared" si="3"/>
        <v>48.24742268041237</v>
      </c>
      <c r="O31" s="117">
        <f t="shared" si="4"/>
        <v>24.123711340206185</v>
      </c>
      <c r="P31" s="85" t="s">
        <v>233</v>
      </c>
      <c r="Q31" s="153">
        <f t="shared" si="2"/>
        <v>4.8247422680412377</v>
      </c>
    </row>
    <row r="32" spans="1:17" ht="96.75" thickBot="1">
      <c r="A32" s="126" t="s">
        <v>595</v>
      </c>
      <c r="B32" s="85" t="s">
        <v>509</v>
      </c>
      <c r="C32" s="85" t="s">
        <v>293</v>
      </c>
      <c r="D32" s="85" t="str">
        <f>LOOKUP(C32,DB!$A:$A,DB!$B:$B)</f>
        <v>DAS OTS</v>
      </c>
      <c r="E32" s="85">
        <v>2</v>
      </c>
      <c r="F32" s="85">
        <v>2</v>
      </c>
      <c r="G32" s="85">
        <v>1</v>
      </c>
      <c r="H32" s="85">
        <v>1</v>
      </c>
      <c r="I32" s="85" t="s">
        <v>7</v>
      </c>
      <c r="J32" s="85" t="s">
        <v>108</v>
      </c>
      <c r="K32" s="85">
        <v>0.86</v>
      </c>
      <c r="L32" s="85">
        <v>1.1639999999999999</v>
      </c>
      <c r="M32" s="85">
        <v>15</v>
      </c>
      <c r="N32" s="117">
        <f t="shared" si="3"/>
        <v>48.24742268041237</v>
      </c>
      <c r="O32" s="117">
        <f t="shared" si="4"/>
        <v>24.123711340206185</v>
      </c>
      <c r="P32" s="85" t="s">
        <v>233</v>
      </c>
      <c r="Q32" s="153">
        <f t="shared" si="2"/>
        <v>4.8247422680412377</v>
      </c>
    </row>
    <row r="33" spans="1:18" ht="84.75" thickBot="1">
      <c r="A33" s="126" t="s">
        <v>596</v>
      </c>
      <c r="B33" s="85" t="s">
        <v>109</v>
      </c>
      <c r="C33" s="85" t="s">
        <v>346</v>
      </c>
      <c r="D33" s="85" t="str">
        <f>LOOKUP(C33,DB!$A:$A,DB!$B:$B)</f>
        <v>AtsPS</v>
      </c>
      <c r="E33" s="85">
        <v>2</v>
      </c>
      <c r="F33" s="85">
        <v>1</v>
      </c>
      <c r="G33" s="85">
        <v>0.5</v>
      </c>
      <c r="H33" s="85">
        <v>2</v>
      </c>
      <c r="I33" s="85" t="s">
        <v>7</v>
      </c>
      <c r="J33" s="85" t="s">
        <v>110</v>
      </c>
      <c r="K33" s="85">
        <v>0.67900000000000005</v>
      </c>
      <c r="L33" s="85">
        <v>1.1639999999999999</v>
      </c>
      <c r="M33" s="85">
        <v>15</v>
      </c>
      <c r="N33" s="117">
        <f t="shared" si="3"/>
        <v>29.168154723945086</v>
      </c>
      <c r="O33" s="117">
        <f t="shared" si="4"/>
        <v>29.168154723945086</v>
      </c>
      <c r="P33" s="85" t="s">
        <v>233</v>
      </c>
      <c r="Q33" s="153">
        <f t="shared" si="2"/>
        <v>5.833630944789018</v>
      </c>
    </row>
    <row r="34" spans="1:18" ht="60.75" thickBot="1">
      <c r="A34" s="126" t="s">
        <v>385</v>
      </c>
      <c r="B34" s="85" t="s">
        <v>379</v>
      </c>
      <c r="C34" s="85" t="s">
        <v>389</v>
      </c>
      <c r="D34" s="85" t="str">
        <f>LOOKUP(C34,DB!$A:$A,DB!$B:$B)</f>
        <v>AtsPS</v>
      </c>
      <c r="E34" s="85">
        <v>2</v>
      </c>
      <c r="F34" s="85">
        <v>1</v>
      </c>
      <c r="G34" s="85">
        <v>0.25</v>
      </c>
      <c r="H34" s="85">
        <v>2</v>
      </c>
      <c r="I34" s="85" t="s">
        <v>7</v>
      </c>
      <c r="J34" s="85" t="s">
        <v>382</v>
      </c>
      <c r="K34" s="85">
        <v>1.23</v>
      </c>
      <c r="L34" s="85">
        <v>0.85599999999999998</v>
      </c>
      <c r="M34" s="85">
        <v>15</v>
      </c>
      <c r="N34" s="117">
        <f t="shared" si="3"/>
        <v>28.16449264550857</v>
      </c>
      <c r="O34" s="117">
        <f t="shared" si="4"/>
        <v>28.16449264550857</v>
      </c>
      <c r="P34" s="85" t="s">
        <v>233</v>
      </c>
      <c r="Q34" s="153">
        <f t="shared" si="2"/>
        <v>5.6328985291017144</v>
      </c>
    </row>
    <row r="35" spans="1:18" ht="60.75" thickBot="1">
      <c r="A35" s="126" t="s">
        <v>387</v>
      </c>
      <c r="B35" s="85" t="s">
        <v>380</v>
      </c>
      <c r="C35" s="85" t="s">
        <v>390</v>
      </c>
      <c r="D35" s="85" t="str">
        <f>LOOKUP(C35,DB!$A:$A,DB!$B:$B)</f>
        <v>MLS</v>
      </c>
      <c r="E35" s="85">
        <v>2</v>
      </c>
      <c r="F35" s="85">
        <v>2</v>
      </c>
      <c r="G35" s="85">
        <v>0.5</v>
      </c>
      <c r="H35" s="85">
        <v>2</v>
      </c>
      <c r="I35" s="85" t="s">
        <v>7</v>
      </c>
      <c r="J35" s="85" t="s">
        <v>383</v>
      </c>
      <c r="K35" s="85">
        <v>0.26700000000000002</v>
      </c>
      <c r="L35" s="85">
        <v>0.6</v>
      </c>
      <c r="M35" s="85">
        <v>15</v>
      </c>
      <c r="N35" s="117">
        <f t="shared" si="3"/>
        <v>24.766415011058829</v>
      </c>
      <c r="O35" s="117">
        <f t="shared" si="4"/>
        <v>12.383207505529414</v>
      </c>
      <c r="P35" s="85" t="s">
        <v>233</v>
      </c>
      <c r="Q35" s="153">
        <f t="shared" si="2"/>
        <v>2.4766415011058829</v>
      </c>
    </row>
    <row r="36" spans="1:18" ht="60.75" thickBot="1">
      <c r="A36" s="126" t="s">
        <v>387</v>
      </c>
      <c r="B36" s="85" t="s">
        <v>380</v>
      </c>
      <c r="C36" s="85" t="s">
        <v>389</v>
      </c>
      <c r="D36" s="85" t="str">
        <f>LOOKUP(C36,DB!$A:$A,DB!$B:$B)</f>
        <v>AtsPS</v>
      </c>
      <c r="E36" s="85">
        <v>2</v>
      </c>
      <c r="F36" s="85">
        <v>2</v>
      </c>
      <c r="G36" s="85">
        <v>0.5</v>
      </c>
      <c r="H36" s="85">
        <v>2</v>
      </c>
      <c r="I36" s="85" t="s">
        <v>7</v>
      </c>
      <c r="J36" s="85" t="s">
        <v>383</v>
      </c>
      <c r="K36" s="85">
        <v>0.26700000000000002</v>
      </c>
      <c r="L36" s="85">
        <v>0.6</v>
      </c>
      <c r="M36" s="85">
        <v>15</v>
      </c>
      <c r="N36" s="117">
        <f t="shared" si="3"/>
        <v>24.766415011058829</v>
      </c>
      <c r="O36" s="117">
        <f t="shared" si="4"/>
        <v>12.383207505529414</v>
      </c>
      <c r="P36" s="85" t="s">
        <v>233</v>
      </c>
      <c r="Q36" s="153">
        <f t="shared" si="2"/>
        <v>2.4766415011058829</v>
      </c>
    </row>
    <row r="37" spans="1:18" ht="96.75" thickBot="1">
      <c r="A37" s="126" t="s">
        <v>388</v>
      </c>
      <c r="B37" s="85" t="s">
        <v>381</v>
      </c>
      <c r="C37" s="85" t="s">
        <v>391</v>
      </c>
      <c r="D37" s="85" t="str">
        <f>LOOKUP(C37,DB!$A:$A,DB!$B:$B)</f>
        <v>SMS</v>
      </c>
      <c r="E37" s="85">
        <v>3</v>
      </c>
      <c r="F37" s="85">
        <v>2</v>
      </c>
      <c r="G37" s="85">
        <v>0.5</v>
      </c>
      <c r="H37" s="85">
        <v>2</v>
      </c>
      <c r="I37" s="85" t="s">
        <v>7</v>
      </c>
      <c r="J37" s="85" t="s">
        <v>384</v>
      </c>
      <c r="K37" s="85">
        <v>0.82099999999999995</v>
      </c>
      <c r="L37" s="85">
        <v>0.85599999999999998</v>
      </c>
      <c r="M37" s="85">
        <v>15</v>
      </c>
      <c r="N37" s="117">
        <f t="shared" si="3"/>
        <v>41.12536343618256</v>
      </c>
      <c r="O37" s="117">
        <f>N37/3</f>
        <v>13.70845447872752</v>
      </c>
      <c r="P37" s="85" t="s">
        <v>233</v>
      </c>
      <c r="Q37" s="153">
        <f t="shared" si="2"/>
        <v>2.7416908957455042</v>
      </c>
    </row>
    <row r="38" spans="1:18" ht="96.75" thickBot="1">
      <c r="A38" s="126" t="s">
        <v>388</v>
      </c>
      <c r="B38" s="85" t="s">
        <v>381</v>
      </c>
      <c r="C38" s="85" t="s">
        <v>310</v>
      </c>
      <c r="D38" s="85" t="str">
        <f>LOOKUP(C38,DB!$A:$A,DB!$B:$B)</f>
        <v>SMS</v>
      </c>
      <c r="E38" s="85">
        <v>3</v>
      </c>
      <c r="F38" s="85">
        <v>2</v>
      </c>
      <c r="G38" s="85">
        <v>0.5</v>
      </c>
      <c r="H38" s="85">
        <v>2</v>
      </c>
      <c r="I38" s="85" t="s">
        <v>7</v>
      </c>
      <c r="J38" s="85" t="s">
        <v>384</v>
      </c>
      <c r="K38" s="85">
        <v>0.82099999999999995</v>
      </c>
      <c r="L38" s="85">
        <v>0.85599999999999998</v>
      </c>
      <c r="M38" s="85">
        <v>15</v>
      </c>
      <c r="N38" s="117">
        <f t="shared" si="3"/>
        <v>41.12536343618256</v>
      </c>
      <c r="O38" s="117">
        <f>N38/3*2</f>
        <v>27.416908957455039</v>
      </c>
      <c r="P38" s="85" t="s">
        <v>233</v>
      </c>
      <c r="Q38" s="153">
        <f t="shared" si="2"/>
        <v>5.4833817914910084</v>
      </c>
    </row>
    <row r="39" spans="1:18" ht="84.75" thickBot="1">
      <c r="A39" s="126" t="s">
        <v>415</v>
      </c>
      <c r="B39" s="85" t="s">
        <v>396</v>
      </c>
      <c r="C39" s="85" t="s">
        <v>421</v>
      </c>
      <c r="D39" s="85" t="str">
        <f>LOOKUP(C39,DB!$A:$A,DB!$B:$B)</f>
        <v>TTSS</v>
      </c>
      <c r="E39" s="85">
        <v>2</v>
      </c>
      <c r="F39" s="85">
        <v>1</v>
      </c>
      <c r="G39" s="85">
        <v>0.5</v>
      </c>
      <c r="H39" s="85">
        <v>2</v>
      </c>
      <c r="I39" s="85" t="s">
        <v>7</v>
      </c>
      <c r="J39" s="85" t="s">
        <v>110</v>
      </c>
      <c r="K39" s="85">
        <v>0.67900000000000005</v>
      </c>
      <c r="L39" s="85">
        <v>1.1639999999999999</v>
      </c>
      <c r="M39" s="85">
        <v>15</v>
      </c>
      <c r="N39" s="117">
        <f t="shared" si="3"/>
        <v>29.168154723945086</v>
      </c>
      <c r="O39" s="117">
        <f>N39/F39</f>
        <v>29.168154723945086</v>
      </c>
      <c r="P39" s="85" t="s">
        <v>233</v>
      </c>
      <c r="Q39" s="153">
        <f t="shared" si="2"/>
        <v>5.833630944789018</v>
      </c>
    </row>
    <row r="40" spans="1:18" ht="72">
      <c r="A40" s="107" t="s">
        <v>924</v>
      </c>
      <c r="B40" s="107" t="s">
        <v>170</v>
      </c>
      <c r="C40" s="107" t="s">
        <v>318</v>
      </c>
      <c r="D40" s="107" t="str">
        <f>LOOKUP(C40,DB!$A:$A,DB!$B:$B)</f>
        <v>DAS</v>
      </c>
      <c r="E40" s="108">
        <v>1</v>
      </c>
      <c r="F40" s="108">
        <v>1</v>
      </c>
      <c r="G40" s="108">
        <v>1</v>
      </c>
      <c r="H40" s="108">
        <v>1</v>
      </c>
      <c r="I40" s="108" t="s">
        <v>7</v>
      </c>
      <c r="J40" s="108" t="s">
        <v>48</v>
      </c>
      <c r="K40" s="106">
        <v>0.73399999999999999</v>
      </c>
      <c r="L40" s="106">
        <v>0.98899999999999999</v>
      </c>
      <c r="M40" s="108">
        <v>15</v>
      </c>
      <c r="N40" s="106">
        <f t="shared" si="3"/>
        <v>48.397371081900914</v>
      </c>
      <c r="O40" s="106">
        <f>N40/F40</f>
        <v>48.397371081900914</v>
      </c>
      <c r="P40" s="106" t="s">
        <v>233</v>
      </c>
      <c r="Q40" s="153">
        <f t="shared" si="2"/>
        <v>9.6794742163801839</v>
      </c>
    </row>
    <row r="41" spans="1:18" ht="72">
      <c r="A41" s="107" t="s">
        <v>925</v>
      </c>
      <c r="B41" s="107" t="s">
        <v>180</v>
      </c>
      <c r="C41" s="107" t="s">
        <v>279</v>
      </c>
      <c r="D41" s="107" t="str">
        <f>LOOKUP(C41,DB!$A:$A,DB!$B:$B)</f>
        <v>IMS</v>
      </c>
      <c r="E41" s="108">
        <v>2</v>
      </c>
      <c r="F41" s="108">
        <v>2</v>
      </c>
      <c r="G41" s="108">
        <v>1</v>
      </c>
      <c r="H41" s="108">
        <v>1</v>
      </c>
      <c r="I41" s="108" t="s">
        <v>7</v>
      </c>
      <c r="J41" s="108" t="s">
        <v>48</v>
      </c>
      <c r="K41" s="106">
        <v>0.73399999999999999</v>
      </c>
      <c r="L41" s="106">
        <v>0.98899999999999999</v>
      </c>
      <c r="M41" s="108">
        <v>15</v>
      </c>
      <c r="N41" s="106">
        <f t="shared" si="3"/>
        <v>48.397371081900914</v>
      </c>
      <c r="O41" s="106">
        <f>N41/F41</f>
        <v>24.198685540950457</v>
      </c>
      <c r="P41" s="106" t="s">
        <v>233</v>
      </c>
      <c r="Q41" s="153">
        <f t="shared" si="2"/>
        <v>4.839737108190092</v>
      </c>
    </row>
    <row r="42" spans="1:18" ht="72">
      <c r="A42" s="107" t="s">
        <v>925</v>
      </c>
      <c r="B42" s="107" t="s">
        <v>180</v>
      </c>
      <c r="C42" s="107" t="s">
        <v>931</v>
      </c>
      <c r="D42" s="107" t="str">
        <f>LOOKUP(C42,DB!$A:$A,DB!$B:$B)</f>
        <v>IMS</v>
      </c>
      <c r="E42" s="108">
        <v>2</v>
      </c>
      <c r="F42" s="108">
        <v>2</v>
      </c>
      <c r="G42" s="108">
        <v>1</v>
      </c>
      <c r="H42" s="108">
        <v>1</v>
      </c>
      <c r="I42" s="108" t="s">
        <v>7</v>
      </c>
      <c r="J42" s="108" t="s">
        <v>48</v>
      </c>
      <c r="K42" s="106">
        <v>0.73399999999999999</v>
      </c>
      <c r="L42" s="106">
        <v>0.98899999999999999</v>
      </c>
      <c r="M42" s="108">
        <v>15</v>
      </c>
      <c r="N42" s="106">
        <f t="shared" si="3"/>
        <v>48.397371081900914</v>
      </c>
      <c r="O42" s="106">
        <f>N42/F42</f>
        <v>24.198685540950457</v>
      </c>
      <c r="P42" s="106" t="s">
        <v>233</v>
      </c>
      <c r="Q42" s="153">
        <f t="shared" si="2"/>
        <v>4.839737108190092</v>
      </c>
    </row>
    <row r="43" spans="1:18" ht="80.25" customHeight="1">
      <c r="A43" s="49" t="s">
        <v>1044</v>
      </c>
      <c r="B43" s="6" t="s">
        <v>82</v>
      </c>
      <c r="C43" s="6" t="s">
        <v>337</v>
      </c>
      <c r="D43" s="6" t="str">
        <f>LOOKUP(C43,DB!$A:$A,DB!$B:$B)</f>
        <v>TTSS</v>
      </c>
      <c r="E43" s="8">
        <v>3</v>
      </c>
      <c r="F43" s="8">
        <v>1</v>
      </c>
      <c r="G43" s="33">
        <f>1/3</f>
        <v>0.33333333333333331</v>
      </c>
      <c r="H43" s="8">
        <v>3</v>
      </c>
      <c r="I43" s="8" t="s">
        <v>7</v>
      </c>
      <c r="J43" s="269" t="s">
        <v>1043</v>
      </c>
      <c r="K43" s="270">
        <v>1.278</v>
      </c>
      <c r="L43" s="270">
        <v>1.1639999999999999</v>
      </c>
      <c r="M43" s="32">
        <v>15</v>
      </c>
      <c r="N43" s="33">
        <f t="shared" ref="N43:N75" si="5">M43*G43*SQRT(H43)*(1+3*K43/L43)</f>
        <v>37.185523781053476</v>
      </c>
      <c r="O43" s="33">
        <f t="shared" ref="O43:O64" si="6">N43/F43</f>
        <v>37.185523781053476</v>
      </c>
      <c r="P43" s="33" t="s">
        <v>233</v>
      </c>
      <c r="Q43" s="154"/>
      <c r="R43" s="154"/>
    </row>
    <row r="44" spans="1:18" ht="108">
      <c r="A44" s="49" t="s">
        <v>597</v>
      </c>
      <c r="B44" s="49" t="s">
        <v>105</v>
      </c>
      <c r="C44" s="49" t="s">
        <v>331</v>
      </c>
      <c r="D44" s="6" t="str">
        <f>LOOKUP(C44,DB!$A:$A,DB!$B:$B)</f>
        <v>SAS OS</v>
      </c>
      <c r="E44" s="32">
        <v>10</v>
      </c>
      <c r="F44" s="32">
        <v>1</v>
      </c>
      <c r="G44" s="32">
        <v>0.1</v>
      </c>
      <c r="H44" s="32">
        <v>10</v>
      </c>
      <c r="I44" s="32" t="s">
        <v>12</v>
      </c>
      <c r="J44" s="32" t="s">
        <v>106</v>
      </c>
      <c r="K44" s="270">
        <v>0.50800000000000001</v>
      </c>
      <c r="L44" s="270">
        <v>1.093</v>
      </c>
      <c r="M44" s="32">
        <v>15</v>
      </c>
      <c r="N44" s="33">
        <f t="shared" si="5"/>
        <v>11.357292731007295</v>
      </c>
      <c r="O44" s="33">
        <f t="shared" si="6"/>
        <v>11.357292731007295</v>
      </c>
      <c r="P44" s="33" t="s">
        <v>233</v>
      </c>
    </row>
    <row r="45" spans="1:18">
      <c r="A45" s="24" t="s">
        <v>278</v>
      </c>
      <c r="B45" s="7"/>
      <c r="C45" s="7"/>
      <c r="D45" s="7"/>
      <c r="E45" s="7"/>
      <c r="F45" s="7"/>
      <c r="G45" s="7"/>
      <c r="H45" s="7"/>
      <c r="I45" s="7"/>
      <c r="J45" s="7"/>
      <c r="K45" s="28"/>
      <c r="L45" s="28"/>
      <c r="M45" s="7"/>
      <c r="N45" s="7"/>
      <c r="O45" s="7"/>
      <c r="P45" s="7"/>
      <c r="Q45" s="154">
        <f>SUM(Q3:Q42)</f>
        <v>211.6551170696614</v>
      </c>
      <c r="R45" s="154">
        <f>Q45+'A01, B01'!Q27</f>
        <v>288.88011706966137</v>
      </c>
    </row>
    <row r="46" spans="1:18" ht="96">
      <c r="A46" s="6" t="s">
        <v>598</v>
      </c>
      <c r="B46" s="6" t="s">
        <v>69</v>
      </c>
      <c r="C46" s="6" t="s">
        <v>310</v>
      </c>
      <c r="D46" s="6" t="str">
        <f>LOOKUP(C46,DB!$A:$A,DB!$B:$B)</f>
        <v>SMS</v>
      </c>
      <c r="E46" s="8">
        <v>2</v>
      </c>
      <c r="F46" s="8">
        <v>2</v>
      </c>
      <c r="G46" s="8">
        <v>1</v>
      </c>
      <c r="H46" s="8">
        <v>1</v>
      </c>
      <c r="I46" s="8" t="s">
        <v>7</v>
      </c>
      <c r="J46" s="8" t="s">
        <v>70</v>
      </c>
      <c r="K46" s="22">
        <v>0</v>
      </c>
      <c r="L46" s="22">
        <v>1</v>
      </c>
      <c r="M46" s="8">
        <v>15</v>
      </c>
      <c r="N46" s="22">
        <f t="shared" si="5"/>
        <v>15</v>
      </c>
      <c r="O46" s="22">
        <f t="shared" si="6"/>
        <v>7.5</v>
      </c>
      <c r="P46" s="22" t="s">
        <v>71</v>
      </c>
    </row>
    <row r="47" spans="1:18" ht="96">
      <c r="A47" s="6" t="s">
        <v>598</v>
      </c>
      <c r="B47" s="6" t="s">
        <v>69</v>
      </c>
      <c r="C47" s="6" t="s">
        <v>332</v>
      </c>
      <c r="D47" s="6" t="str">
        <f>LOOKUP(C47,DB!$A:$A,DB!$B:$B)</f>
        <v>SMS</v>
      </c>
      <c r="E47" s="8">
        <v>2</v>
      </c>
      <c r="F47" s="8">
        <v>2</v>
      </c>
      <c r="G47" s="8">
        <v>1</v>
      </c>
      <c r="H47" s="8">
        <v>1</v>
      </c>
      <c r="I47" s="8" t="s">
        <v>7</v>
      </c>
      <c r="J47" s="8" t="s">
        <v>70</v>
      </c>
      <c r="K47" s="22">
        <v>0</v>
      </c>
      <c r="L47" s="22">
        <v>1</v>
      </c>
      <c r="M47" s="8">
        <v>15</v>
      </c>
      <c r="N47" s="22">
        <f t="shared" si="5"/>
        <v>15</v>
      </c>
      <c r="O47" s="22">
        <f t="shared" si="6"/>
        <v>7.5</v>
      </c>
      <c r="P47" s="22" t="s">
        <v>71</v>
      </c>
    </row>
    <row r="48" spans="1:18" ht="84">
      <c r="A48" s="6" t="s">
        <v>599</v>
      </c>
      <c r="B48" s="6" t="s">
        <v>75</v>
      </c>
      <c r="C48" s="6" t="s">
        <v>333</v>
      </c>
      <c r="D48" s="6" t="str">
        <f>LOOKUP(C48,DB!$A:$A,DB!$B:$B)</f>
        <v>AtsPS</v>
      </c>
      <c r="E48" s="8">
        <v>3</v>
      </c>
      <c r="F48" s="8">
        <v>2</v>
      </c>
      <c r="G48" s="8">
        <v>0.33</v>
      </c>
      <c r="H48" s="8">
        <v>2</v>
      </c>
      <c r="I48" s="8" t="s">
        <v>7</v>
      </c>
      <c r="J48" s="8" t="s">
        <v>70</v>
      </c>
      <c r="K48" s="22">
        <v>0</v>
      </c>
      <c r="L48" s="22">
        <v>1</v>
      </c>
      <c r="M48" s="8">
        <v>15</v>
      </c>
      <c r="N48" s="22">
        <f t="shared" si="5"/>
        <v>7.0003571337468209</v>
      </c>
      <c r="O48" s="22">
        <f t="shared" si="6"/>
        <v>3.5001785668734104</v>
      </c>
      <c r="P48" s="22" t="s">
        <v>71</v>
      </c>
    </row>
    <row r="49" spans="1:16" ht="84">
      <c r="A49" s="6" t="s">
        <v>599</v>
      </c>
      <c r="B49" s="6" t="s">
        <v>75</v>
      </c>
      <c r="C49" s="6" t="s">
        <v>334</v>
      </c>
      <c r="D49" s="6" t="str">
        <f>LOOKUP(C49,DB!$A:$A,DB!$B:$B)</f>
        <v>AtsPS</v>
      </c>
      <c r="E49" s="8">
        <v>3</v>
      </c>
      <c r="F49" s="8">
        <v>2</v>
      </c>
      <c r="G49" s="8">
        <v>0.33</v>
      </c>
      <c r="H49" s="8">
        <v>2</v>
      </c>
      <c r="I49" s="8" t="s">
        <v>7</v>
      </c>
      <c r="J49" s="8" t="s">
        <v>70</v>
      </c>
      <c r="K49" s="22">
        <v>0</v>
      </c>
      <c r="L49" s="22">
        <v>1</v>
      </c>
      <c r="M49" s="8">
        <v>15</v>
      </c>
      <c r="N49" s="22">
        <f t="shared" si="5"/>
        <v>7.0003571337468209</v>
      </c>
      <c r="O49" s="22">
        <f t="shared" si="6"/>
        <v>3.5001785668734104</v>
      </c>
      <c r="P49" s="22" t="s">
        <v>71</v>
      </c>
    </row>
    <row r="50" spans="1:16" ht="72">
      <c r="A50" s="6" t="s">
        <v>600</v>
      </c>
      <c r="B50" s="6" t="s">
        <v>78</v>
      </c>
      <c r="C50" s="6" t="s">
        <v>335</v>
      </c>
      <c r="D50" s="6" t="str">
        <f>LOOKUP(C50,DB!$A:$A,DB!$B:$B)</f>
        <v>AtsPS</v>
      </c>
      <c r="E50" s="8">
        <v>1</v>
      </c>
      <c r="F50" s="8">
        <v>1</v>
      </c>
      <c r="G50" s="8">
        <v>1</v>
      </c>
      <c r="H50" s="8">
        <v>1</v>
      </c>
      <c r="I50" s="8" t="s">
        <v>7</v>
      </c>
      <c r="J50" s="8" t="s">
        <v>70</v>
      </c>
      <c r="K50" s="22">
        <v>0</v>
      </c>
      <c r="L50" s="22">
        <v>1</v>
      </c>
      <c r="M50" s="8">
        <v>15</v>
      </c>
      <c r="N50" s="22">
        <f t="shared" si="5"/>
        <v>15</v>
      </c>
      <c r="O50" s="22">
        <f t="shared" si="6"/>
        <v>15</v>
      </c>
      <c r="P50" s="22" t="s">
        <v>71</v>
      </c>
    </row>
    <row r="51" spans="1:16" ht="72">
      <c r="A51" s="6" t="s">
        <v>601</v>
      </c>
      <c r="B51" s="6" t="s">
        <v>81</v>
      </c>
      <c r="C51" s="6" t="s">
        <v>336</v>
      </c>
      <c r="D51" s="6" t="str">
        <f>LOOKUP(C51,DB!$A:$A,DB!$B:$B)</f>
        <v>TTSS</v>
      </c>
      <c r="E51" s="8">
        <v>1</v>
      </c>
      <c r="F51" s="8">
        <v>1</v>
      </c>
      <c r="G51" s="8">
        <v>1</v>
      </c>
      <c r="H51" s="8">
        <v>1</v>
      </c>
      <c r="I51" s="8" t="s">
        <v>7</v>
      </c>
      <c r="J51" s="8" t="s">
        <v>70</v>
      </c>
      <c r="K51" s="22">
        <v>0</v>
      </c>
      <c r="L51" s="22">
        <v>1</v>
      </c>
      <c r="M51" s="8">
        <v>15</v>
      </c>
      <c r="N51" s="22">
        <f t="shared" si="5"/>
        <v>15</v>
      </c>
      <c r="O51" s="22">
        <f t="shared" si="6"/>
        <v>15</v>
      </c>
      <c r="P51" s="22" t="s">
        <v>71</v>
      </c>
    </row>
    <row r="52" spans="1:16" ht="84">
      <c r="A52" s="6" t="s">
        <v>602</v>
      </c>
      <c r="B52" s="6" t="s">
        <v>82</v>
      </c>
      <c r="C52" s="6" t="s">
        <v>337</v>
      </c>
      <c r="D52" s="6" t="str">
        <f>LOOKUP(C52,DB!$A:$A,DB!$B:$B)</f>
        <v>TTSS</v>
      </c>
      <c r="E52" s="8">
        <v>1</v>
      </c>
      <c r="F52" s="8">
        <v>1</v>
      </c>
      <c r="G52" s="8">
        <v>1</v>
      </c>
      <c r="H52" s="8">
        <v>1</v>
      </c>
      <c r="I52" s="8" t="s">
        <v>7</v>
      </c>
      <c r="J52" s="8" t="s">
        <v>70</v>
      </c>
      <c r="K52" s="22">
        <v>0</v>
      </c>
      <c r="L52" s="22">
        <v>1</v>
      </c>
      <c r="M52" s="8">
        <v>15</v>
      </c>
      <c r="N52" s="22">
        <f t="shared" si="5"/>
        <v>15</v>
      </c>
      <c r="O52" s="22">
        <f t="shared" si="6"/>
        <v>15</v>
      </c>
      <c r="P52" s="22" t="s">
        <v>71</v>
      </c>
    </row>
    <row r="53" spans="1:16" ht="96">
      <c r="A53" s="6" t="s">
        <v>603</v>
      </c>
      <c r="B53" s="6" t="s">
        <v>75</v>
      </c>
      <c r="C53" s="6" t="s">
        <v>333</v>
      </c>
      <c r="D53" s="6" t="str">
        <f>LOOKUP(C53,DB!$A:$A,DB!$B:$B)</f>
        <v>AtsPS</v>
      </c>
      <c r="E53" s="8">
        <v>4</v>
      </c>
      <c r="F53" s="8">
        <v>2</v>
      </c>
      <c r="G53" s="8">
        <v>0.25</v>
      </c>
      <c r="H53" s="8">
        <v>4</v>
      </c>
      <c r="I53" s="8" t="s">
        <v>7</v>
      </c>
      <c r="J53" s="8" t="s">
        <v>70</v>
      </c>
      <c r="K53" s="22">
        <v>0</v>
      </c>
      <c r="L53" s="22">
        <v>1</v>
      </c>
      <c r="M53" s="8">
        <v>15</v>
      </c>
      <c r="N53" s="22">
        <f t="shared" si="5"/>
        <v>7.5</v>
      </c>
      <c r="O53" s="22">
        <f t="shared" si="6"/>
        <v>3.75</v>
      </c>
      <c r="P53" s="22" t="s">
        <v>71</v>
      </c>
    </row>
    <row r="54" spans="1:16" ht="96">
      <c r="A54" s="6" t="s">
        <v>603</v>
      </c>
      <c r="B54" s="6" t="s">
        <v>75</v>
      </c>
      <c r="C54" s="6" t="s">
        <v>334</v>
      </c>
      <c r="D54" s="6" t="str">
        <f>LOOKUP(C54,DB!$A:$A,DB!$B:$B)</f>
        <v>AtsPS</v>
      </c>
      <c r="E54" s="8">
        <v>4</v>
      </c>
      <c r="F54" s="8">
        <v>2</v>
      </c>
      <c r="G54" s="8">
        <v>0.25</v>
      </c>
      <c r="H54" s="8">
        <v>4</v>
      </c>
      <c r="I54" s="8" t="s">
        <v>7</v>
      </c>
      <c r="J54" s="8" t="s">
        <v>70</v>
      </c>
      <c r="K54" s="22">
        <v>0</v>
      </c>
      <c r="L54" s="22">
        <v>1</v>
      </c>
      <c r="M54" s="8">
        <v>15</v>
      </c>
      <c r="N54" s="22">
        <f t="shared" si="5"/>
        <v>7.5</v>
      </c>
      <c r="O54" s="22">
        <f t="shared" si="6"/>
        <v>3.75</v>
      </c>
      <c r="P54" s="22" t="s">
        <v>71</v>
      </c>
    </row>
    <row r="55" spans="1:16" ht="72">
      <c r="A55" s="6" t="s">
        <v>604</v>
      </c>
      <c r="B55" s="6" t="s">
        <v>88</v>
      </c>
      <c r="C55" s="6" t="s">
        <v>338</v>
      </c>
      <c r="D55" s="6" t="str">
        <f>LOOKUP(C55,DB!$A:$A,DB!$B:$B)</f>
        <v>MLS</v>
      </c>
      <c r="E55" s="8">
        <v>1</v>
      </c>
      <c r="F55" s="8">
        <v>1</v>
      </c>
      <c r="G55" s="8">
        <v>1</v>
      </c>
      <c r="H55" s="8">
        <v>1</v>
      </c>
      <c r="I55" s="8" t="s">
        <v>7</v>
      </c>
      <c r="J55" s="8" t="s">
        <v>70</v>
      </c>
      <c r="K55" s="22">
        <v>0</v>
      </c>
      <c r="L55" s="22">
        <v>1</v>
      </c>
      <c r="M55" s="8">
        <v>15</v>
      </c>
      <c r="N55" s="22">
        <f t="shared" si="5"/>
        <v>15</v>
      </c>
      <c r="O55" s="22">
        <f t="shared" si="6"/>
        <v>15</v>
      </c>
      <c r="P55" s="22" t="s">
        <v>71</v>
      </c>
    </row>
    <row r="56" spans="1:16" ht="84">
      <c r="A56" s="6" t="s">
        <v>605</v>
      </c>
      <c r="B56" s="6" t="s">
        <v>90</v>
      </c>
      <c r="C56" s="6" t="s">
        <v>339</v>
      </c>
      <c r="D56" s="6" t="str">
        <f>LOOKUP(C56,DB!$A:$A,DB!$B:$B)</f>
        <v>SMS</v>
      </c>
      <c r="E56" s="8">
        <v>2</v>
      </c>
      <c r="F56" s="8">
        <v>2</v>
      </c>
      <c r="G56" s="8">
        <v>1</v>
      </c>
      <c r="H56" s="8">
        <v>1</v>
      </c>
      <c r="I56" s="8" t="s">
        <v>7</v>
      </c>
      <c r="J56" s="8" t="s">
        <v>70</v>
      </c>
      <c r="K56" s="22">
        <v>0</v>
      </c>
      <c r="L56" s="22">
        <v>1</v>
      </c>
      <c r="M56" s="8">
        <v>15</v>
      </c>
      <c r="N56" s="22">
        <f t="shared" si="5"/>
        <v>15</v>
      </c>
      <c r="O56" s="22">
        <f t="shared" si="6"/>
        <v>7.5</v>
      </c>
      <c r="P56" s="22" t="s">
        <v>71</v>
      </c>
    </row>
    <row r="57" spans="1:16" ht="84">
      <c r="A57" s="6" t="s">
        <v>605</v>
      </c>
      <c r="B57" s="6" t="s">
        <v>90</v>
      </c>
      <c r="C57" s="6" t="s">
        <v>340</v>
      </c>
      <c r="D57" s="6" t="str">
        <f>LOOKUP(C57,DB!$A:$A,DB!$B:$B)</f>
        <v>SMS</v>
      </c>
      <c r="E57" s="8">
        <v>2</v>
      </c>
      <c r="F57" s="8">
        <v>2</v>
      </c>
      <c r="G57" s="8">
        <v>1</v>
      </c>
      <c r="H57" s="8">
        <v>1</v>
      </c>
      <c r="I57" s="8" t="s">
        <v>7</v>
      </c>
      <c r="J57" s="8" t="s">
        <v>70</v>
      </c>
      <c r="K57" s="22">
        <v>0</v>
      </c>
      <c r="L57" s="22">
        <v>1</v>
      </c>
      <c r="M57" s="8">
        <v>15</v>
      </c>
      <c r="N57" s="22">
        <f t="shared" si="5"/>
        <v>15</v>
      </c>
      <c r="O57" s="22">
        <f t="shared" si="6"/>
        <v>7.5</v>
      </c>
      <c r="P57" s="22" t="s">
        <v>71</v>
      </c>
    </row>
    <row r="58" spans="1:16" ht="72">
      <c r="A58" s="6" t="s">
        <v>606</v>
      </c>
      <c r="B58" s="6" t="s">
        <v>99</v>
      </c>
      <c r="C58" s="6" t="s">
        <v>341</v>
      </c>
      <c r="D58" s="6" t="str">
        <f>LOOKUP(C58,DB!$A:$A,DB!$B:$B)</f>
        <v>DLS</v>
      </c>
      <c r="E58" s="8">
        <v>1</v>
      </c>
      <c r="F58" s="8">
        <v>1</v>
      </c>
      <c r="G58" s="8">
        <v>0.5</v>
      </c>
      <c r="H58" s="8">
        <v>1</v>
      </c>
      <c r="I58" s="8" t="s">
        <v>7</v>
      </c>
      <c r="J58" s="8" t="s">
        <v>70</v>
      </c>
      <c r="K58" s="22">
        <v>0</v>
      </c>
      <c r="L58" s="22">
        <v>1</v>
      </c>
      <c r="M58" s="8">
        <v>15</v>
      </c>
      <c r="N58" s="22">
        <f t="shared" si="5"/>
        <v>7.5</v>
      </c>
      <c r="O58" s="22">
        <f t="shared" si="6"/>
        <v>7.5</v>
      </c>
      <c r="P58" s="22" t="s">
        <v>71</v>
      </c>
    </row>
    <row r="59" spans="1:16" ht="84">
      <c r="A59" s="6" t="s">
        <v>607</v>
      </c>
      <c r="B59" s="6" t="s">
        <v>101</v>
      </c>
      <c r="C59" s="6" t="s">
        <v>342</v>
      </c>
      <c r="D59" s="6" t="str">
        <f>LOOKUP(C59,DB!$A:$A,DB!$B:$B)</f>
        <v>TTSS</v>
      </c>
      <c r="E59" s="8">
        <v>1</v>
      </c>
      <c r="F59" s="8">
        <v>1</v>
      </c>
      <c r="G59" s="8">
        <v>0.5</v>
      </c>
      <c r="H59" s="8">
        <v>1</v>
      </c>
      <c r="I59" s="8" t="s">
        <v>7</v>
      </c>
      <c r="J59" s="8" t="s">
        <v>70</v>
      </c>
      <c r="K59" s="22">
        <v>0</v>
      </c>
      <c r="L59" s="22">
        <v>1</v>
      </c>
      <c r="M59" s="8">
        <v>15</v>
      </c>
      <c r="N59" s="22">
        <f t="shared" si="5"/>
        <v>7.5</v>
      </c>
      <c r="O59" s="22">
        <f t="shared" si="6"/>
        <v>7.5</v>
      </c>
      <c r="P59" s="22" t="s">
        <v>71</v>
      </c>
    </row>
    <row r="60" spans="1:16" ht="84">
      <c r="A60" s="6" t="s">
        <v>608</v>
      </c>
      <c r="B60" s="6" t="s">
        <v>102</v>
      </c>
      <c r="C60" s="6" t="s">
        <v>343</v>
      </c>
      <c r="D60" s="6" t="str">
        <f>LOOKUP(C60,DB!$A:$A,DB!$B:$B)</f>
        <v>AtsPS</v>
      </c>
      <c r="E60" s="8">
        <v>1</v>
      </c>
      <c r="F60" s="8">
        <v>1</v>
      </c>
      <c r="G60" s="8">
        <v>0.5</v>
      </c>
      <c r="H60" s="8">
        <v>1</v>
      </c>
      <c r="I60" s="8" t="s">
        <v>7</v>
      </c>
      <c r="J60" s="8" t="s">
        <v>70</v>
      </c>
      <c r="K60" s="22">
        <v>0</v>
      </c>
      <c r="L60" s="22">
        <v>1</v>
      </c>
      <c r="M60" s="8">
        <v>15</v>
      </c>
      <c r="N60" s="22">
        <f t="shared" si="5"/>
        <v>7.5</v>
      </c>
      <c r="O60" s="22">
        <f t="shared" si="6"/>
        <v>7.5</v>
      </c>
      <c r="P60" s="22" t="s">
        <v>71</v>
      </c>
    </row>
    <row r="61" spans="1:16" ht="84">
      <c r="A61" s="6" t="s">
        <v>609</v>
      </c>
      <c r="B61" s="6" t="s">
        <v>103</v>
      </c>
      <c r="C61" s="6" t="s">
        <v>344</v>
      </c>
      <c r="D61" s="6" t="str">
        <f>LOOKUP(C61,DB!$A:$A,DB!$B:$B)</f>
        <v>TTSS</v>
      </c>
      <c r="E61" s="8">
        <v>1</v>
      </c>
      <c r="F61" s="8">
        <v>1</v>
      </c>
      <c r="G61" s="8">
        <v>1</v>
      </c>
      <c r="H61" s="8">
        <v>1</v>
      </c>
      <c r="I61" s="8" t="s">
        <v>7</v>
      </c>
      <c r="J61" s="8" t="s">
        <v>70</v>
      </c>
      <c r="K61" s="22">
        <v>0</v>
      </c>
      <c r="L61" s="22">
        <v>1</v>
      </c>
      <c r="M61" s="8">
        <v>15</v>
      </c>
      <c r="N61" s="22">
        <f t="shared" si="5"/>
        <v>15</v>
      </c>
      <c r="O61" s="22">
        <f t="shared" si="6"/>
        <v>15</v>
      </c>
      <c r="P61" s="22" t="s">
        <v>71</v>
      </c>
    </row>
    <row r="62" spans="1:16" ht="96">
      <c r="A62" s="6" t="s">
        <v>610</v>
      </c>
      <c r="B62" s="6" t="s">
        <v>111</v>
      </c>
      <c r="C62" s="6" t="s">
        <v>345</v>
      </c>
      <c r="D62" s="6" t="str">
        <f>LOOKUP(C62,DB!$A:$A,DB!$B:$B)</f>
        <v>DLS</v>
      </c>
      <c r="E62" s="8">
        <v>2</v>
      </c>
      <c r="F62" s="8">
        <v>1</v>
      </c>
      <c r="G62" s="8">
        <v>0.25</v>
      </c>
      <c r="H62" s="8">
        <v>2</v>
      </c>
      <c r="I62" s="8" t="s">
        <v>7</v>
      </c>
      <c r="J62" s="8" t="s">
        <v>70</v>
      </c>
      <c r="K62" s="22">
        <v>0</v>
      </c>
      <c r="L62" s="22">
        <v>1</v>
      </c>
      <c r="M62" s="8">
        <v>15</v>
      </c>
      <c r="N62" s="22">
        <f t="shared" si="5"/>
        <v>5.3033008588991066</v>
      </c>
      <c r="O62" s="22">
        <f t="shared" si="6"/>
        <v>5.3033008588991066</v>
      </c>
      <c r="P62" s="22" t="s">
        <v>71</v>
      </c>
    </row>
    <row r="63" spans="1:16" ht="144">
      <c r="A63" s="6" t="s">
        <v>611</v>
      </c>
      <c r="B63" s="6" t="s">
        <v>96</v>
      </c>
      <c r="C63" s="6" t="s">
        <v>315</v>
      </c>
      <c r="D63" s="6" t="str">
        <f>LOOKUP(C63,DB!$A:$A,DB!$B:$B)</f>
        <v>SAS</v>
      </c>
      <c r="E63" s="8">
        <v>14</v>
      </c>
      <c r="F63" s="8">
        <v>2</v>
      </c>
      <c r="G63" s="8">
        <v>0.14000000000000001</v>
      </c>
      <c r="H63" s="8">
        <v>4</v>
      </c>
      <c r="I63" s="8" t="s">
        <v>12</v>
      </c>
      <c r="J63" s="8" t="s">
        <v>97</v>
      </c>
      <c r="K63" s="22">
        <v>0</v>
      </c>
      <c r="L63" s="22">
        <v>1</v>
      </c>
      <c r="M63" s="8">
        <v>15</v>
      </c>
      <c r="N63" s="22">
        <f t="shared" si="5"/>
        <v>4.2</v>
      </c>
      <c r="O63" s="22">
        <f t="shared" si="6"/>
        <v>2.1</v>
      </c>
      <c r="P63" s="22" t="s">
        <v>71</v>
      </c>
    </row>
    <row r="64" spans="1:16" ht="144">
      <c r="A64" s="6" t="s">
        <v>611</v>
      </c>
      <c r="B64" s="6" t="s">
        <v>96</v>
      </c>
      <c r="C64" s="6" t="s">
        <v>348</v>
      </c>
      <c r="D64" s="6" t="str">
        <f>LOOKUP(C64,DB!$A:$A,DB!$B:$B)</f>
        <v>SAS</v>
      </c>
      <c r="E64" s="8">
        <v>14</v>
      </c>
      <c r="F64" s="8">
        <v>2</v>
      </c>
      <c r="G64" s="8">
        <v>0.14000000000000001</v>
      </c>
      <c r="H64" s="8">
        <v>4</v>
      </c>
      <c r="I64" s="8" t="s">
        <v>12</v>
      </c>
      <c r="J64" s="8" t="s">
        <v>97</v>
      </c>
      <c r="K64" s="22">
        <v>0</v>
      </c>
      <c r="L64" s="22">
        <v>1</v>
      </c>
      <c r="M64" s="8">
        <v>15</v>
      </c>
      <c r="N64" s="22">
        <f t="shared" si="5"/>
        <v>4.2</v>
      </c>
      <c r="O64" s="22">
        <f t="shared" si="6"/>
        <v>2.1</v>
      </c>
      <c r="P64" s="22" t="s">
        <v>71</v>
      </c>
    </row>
    <row r="65" spans="1:16" ht="96">
      <c r="A65" s="49" t="s">
        <v>612</v>
      </c>
      <c r="B65" s="49" t="s">
        <v>83</v>
      </c>
      <c r="C65" s="49" t="s">
        <v>340</v>
      </c>
      <c r="D65" s="6" t="str">
        <f>LOOKUP(C65,DB!$A:$A,DB!$B:$B)</f>
        <v>SMS</v>
      </c>
      <c r="E65" s="32">
        <v>2</v>
      </c>
      <c r="F65" s="32">
        <v>2</v>
      </c>
      <c r="G65" s="32">
        <v>0.75</v>
      </c>
      <c r="H65" s="32">
        <v>2</v>
      </c>
      <c r="I65" s="32" t="s">
        <v>7</v>
      </c>
      <c r="J65" s="32" t="s">
        <v>84</v>
      </c>
      <c r="K65" s="33">
        <v>0</v>
      </c>
      <c r="L65" s="33">
        <v>1</v>
      </c>
      <c r="M65" s="32">
        <v>15</v>
      </c>
      <c r="N65" s="33">
        <f t="shared" si="5"/>
        <v>15.90990257669732</v>
      </c>
      <c r="O65" s="33">
        <f>N65/3</f>
        <v>5.3033008588991066</v>
      </c>
      <c r="P65" s="33" t="s">
        <v>71</v>
      </c>
    </row>
    <row r="66" spans="1:16" ht="96">
      <c r="A66" s="49" t="s">
        <v>612</v>
      </c>
      <c r="B66" s="49" t="s">
        <v>83</v>
      </c>
      <c r="C66" s="49" t="s">
        <v>332</v>
      </c>
      <c r="D66" s="6" t="str">
        <f>LOOKUP(C66,DB!$A:$A,DB!$B:$B)</f>
        <v>SMS</v>
      </c>
      <c r="E66" s="32">
        <v>2</v>
      </c>
      <c r="F66" s="32">
        <v>2</v>
      </c>
      <c r="G66" s="32">
        <v>0.75</v>
      </c>
      <c r="H66" s="32">
        <v>2</v>
      </c>
      <c r="I66" s="32" t="s">
        <v>7</v>
      </c>
      <c r="J66" s="32" t="s">
        <v>84</v>
      </c>
      <c r="K66" s="33">
        <v>0</v>
      </c>
      <c r="L66" s="33">
        <v>1</v>
      </c>
      <c r="M66" s="32">
        <v>15</v>
      </c>
      <c r="N66" s="33">
        <f t="shared" si="5"/>
        <v>15.90990257669732</v>
      </c>
      <c r="O66" s="33">
        <f>N66/3*2</f>
        <v>10.606601717798213</v>
      </c>
      <c r="P66" s="33" t="s">
        <v>71</v>
      </c>
    </row>
    <row r="67" spans="1:16" ht="96">
      <c r="A67" s="6" t="s">
        <v>613</v>
      </c>
      <c r="B67" s="6" t="s">
        <v>17</v>
      </c>
      <c r="C67" s="6" t="s">
        <v>268</v>
      </c>
      <c r="D67" s="6" t="str">
        <f>LOOKUP(C67,DB!$A:$A,DB!$B:$B)</f>
        <v>SAS</v>
      </c>
      <c r="E67" s="8">
        <v>1</v>
      </c>
      <c r="F67" s="8">
        <v>1</v>
      </c>
      <c r="G67" s="8">
        <v>1</v>
      </c>
      <c r="H67" s="8">
        <v>1</v>
      </c>
      <c r="I67" s="8" t="s">
        <v>12</v>
      </c>
      <c r="J67" s="8" t="s">
        <v>84</v>
      </c>
      <c r="K67" s="22">
        <v>0</v>
      </c>
      <c r="L67" s="22">
        <v>1</v>
      </c>
      <c r="M67" s="8">
        <v>15</v>
      </c>
      <c r="N67" s="22">
        <f t="shared" si="5"/>
        <v>15</v>
      </c>
      <c r="O67" s="22">
        <f>N67/F67</f>
        <v>15</v>
      </c>
      <c r="P67" s="22" t="s">
        <v>71</v>
      </c>
    </row>
    <row r="68" spans="1:16" ht="96">
      <c r="A68" s="6" t="s">
        <v>614</v>
      </c>
      <c r="B68" s="6" t="s">
        <v>20</v>
      </c>
      <c r="C68" s="6" t="s">
        <v>272</v>
      </c>
      <c r="D68" s="6" t="str">
        <f>LOOKUP(C68,DB!$A:$A,DB!$B:$B)</f>
        <v>SAS</v>
      </c>
      <c r="E68" s="8">
        <v>2</v>
      </c>
      <c r="F68" s="8">
        <v>2</v>
      </c>
      <c r="G68" s="8">
        <v>1</v>
      </c>
      <c r="H68" s="8">
        <v>1</v>
      </c>
      <c r="I68" s="8" t="s">
        <v>7</v>
      </c>
      <c r="J68" s="8" t="s">
        <v>89</v>
      </c>
      <c r="K68" s="22">
        <v>0</v>
      </c>
      <c r="L68" s="22">
        <v>1</v>
      </c>
      <c r="M68" s="8">
        <v>15</v>
      </c>
      <c r="N68" s="22">
        <f t="shared" si="5"/>
        <v>15</v>
      </c>
      <c r="O68" s="22">
        <f>N68/F68</f>
        <v>7.5</v>
      </c>
      <c r="P68" s="22" t="s">
        <v>71</v>
      </c>
    </row>
    <row r="69" spans="1:16" ht="96">
      <c r="A69" s="6" t="s">
        <v>614</v>
      </c>
      <c r="B69" s="6" t="s">
        <v>20</v>
      </c>
      <c r="C69" s="6" t="s">
        <v>268</v>
      </c>
      <c r="D69" s="6" t="str">
        <f>LOOKUP(C69,DB!$A:$A,DB!$B:$B)</f>
        <v>SAS</v>
      </c>
      <c r="E69" s="8">
        <v>2</v>
      </c>
      <c r="F69" s="8">
        <v>2</v>
      </c>
      <c r="G69" s="8">
        <v>1</v>
      </c>
      <c r="H69" s="8">
        <v>1</v>
      </c>
      <c r="I69" s="8" t="s">
        <v>7</v>
      </c>
      <c r="J69" s="8" t="s">
        <v>89</v>
      </c>
      <c r="K69" s="22">
        <v>0</v>
      </c>
      <c r="L69" s="22">
        <v>1</v>
      </c>
      <c r="M69" s="8">
        <v>15</v>
      </c>
      <c r="N69" s="22">
        <f t="shared" si="5"/>
        <v>15</v>
      </c>
      <c r="O69" s="22">
        <f>N69/F69</f>
        <v>7.5</v>
      </c>
      <c r="P69" s="22" t="s">
        <v>71</v>
      </c>
    </row>
    <row r="70" spans="1:16" ht="96">
      <c r="A70" s="49" t="s">
        <v>615</v>
      </c>
      <c r="B70" s="49" t="s">
        <v>94</v>
      </c>
      <c r="C70" s="49" t="s">
        <v>267</v>
      </c>
      <c r="D70" s="6" t="str">
        <f>LOOKUP(C70,DB!$A:$A,DB!$B:$B)</f>
        <v>SAS</v>
      </c>
      <c r="E70" s="32">
        <v>3</v>
      </c>
      <c r="F70" s="32">
        <v>2</v>
      </c>
      <c r="G70" s="32">
        <v>0.5</v>
      </c>
      <c r="H70" s="32">
        <v>2</v>
      </c>
      <c r="I70" s="32" t="s">
        <v>12</v>
      </c>
      <c r="J70" s="32" t="s">
        <v>89</v>
      </c>
      <c r="K70" s="33">
        <v>0</v>
      </c>
      <c r="L70" s="33">
        <v>1</v>
      </c>
      <c r="M70" s="32">
        <v>15</v>
      </c>
      <c r="N70" s="33">
        <f t="shared" si="5"/>
        <v>10.606601717798213</v>
      </c>
      <c r="O70" s="33">
        <f>N70/3*2</f>
        <v>7.0710678118654755</v>
      </c>
      <c r="P70" s="33" t="s">
        <v>71</v>
      </c>
    </row>
    <row r="71" spans="1:16" ht="96">
      <c r="A71" s="49" t="s">
        <v>615</v>
      </c>
      <c r="B71" s="49" t="s">
        <v>94</v>
      </c>
      <c r="C71" s="49" t="s">
        <v>288</v>
      </c>
      <c r="D71" s="6" t="str">
        <f>LOOKUP(C71,DB!$A:$A,DB!$B:$B)</f>
        <v>SAS</v>
      </c>
      <c r="E71" s="32">
        <v>3</v>
      </c>
      <c r="F71" s="32">
        <v>2</v>
      </c>
      <c r="G71" s="32">
        <v>0.5</v>
      </c>
      <c r="H71" s="32">
        <v>2</v>
      </c>
      <c r="I71" s="32" t="s">
        <v>12</v>
      </c>
      <c r="J71" s="32" t="s">
        <v>89</v>
      </c>
      <c r="K71" s="33">
        <v>0</v>
      </c>
      <c r="L71" s="33">
        <v>1</v>
      </c>
      <c r="M71" s="32">
        <v>15</v>
      </c>
      <c r="N71" s="33">
        <f t="shared" si="5"/>
        <v>10.606601717798213</v>
      </c>
      <c r="O71" s="33">
        <f>N71/3</f>
        <v>3.5355339059327378</v>
      </c>
      <c r="P71" s="33" t="s">
        <v>71</v>
      </c>
    </row>
    <row r="72" spans="1:16" ht="96">
      <c r="A72" s="6" t="s">
        <v>616</v>
      </c>
      <c r="B72" s="6" t="s">
        <v>98</v>
      </c>
      <c r="C72" s="6" t="s">
        <v>284</v>
      </c>
      <c r="D72" s="6" t="str">
        <f>LOOKUP(C72,DB!$A:$A,DB!$B:$B)</f>
        <v>PSIS</v>
      </c>
      <c r="E72" s="8">
        <v>2</v>
      </c>
      <c r="F72" s="8">
        <v>1</v>
      </c>
      <c r="G72" s="8">
        <v>0.5</v>
      </c>
      <c r="H72" s="8">
        <v>2</v>
      </c>
      <c r="I72" s="8" t="s">
        <v>7</v>
      </c>
      <c r="J72" s="8" t="s">
        <v>89</v>
      </c>
      <c r="K72" s="22">
        <v>0</v>
      </c>
      <c r="L72" s="22">
        <v>1</v>
      </c>
      <c r="M72" s="8">
        <v>15</v>
      </c>
      <c r="N72" s="22">
        <f t="shared" si="5"/>
        <v>10.606601717798213</v>
      </c>
      <c r="O72" s="22">
        <f>N72/F72</f>
        <v>10.606601717798213</v>
      </c>
      <c r="P72" s="22" t="s">
        <v>71</v>
      </c>
    </row>
    <row r="73" spans="1:16" ht="84">
      <c r="A73" s="6" t="s">
        <v>617</v>
      </c>
      <c r="B73" s="6" t="s">
        <v>79</v>
      </c>
      <c r="C73" s="6" t="s">
        <v>293</v>
      </c>
      <c r="D73" s="6" t="str">
        <f>LOOKUP(C73,DB!$A:$A,DB!$B:$B)</f>
        <v>DAS OTS</v>
      </c>
      <c r="E73" s="8">
        <v>2</v>
      </c>
      <c r="F73" s="8">
        <v>1</v>
      </c>
      <c r="G73" s="8">
        <v>0.5</v>
      </c>
      <c r="H73" s="8">
        <v>2</v>
      </c>
      <c r="I73" s="8" t="s">
        <v>7</v>
      </c>
      <c r="J73" s="8" t="s">
        <v>89</v>
      </c>
      <c r="K73" s="22">
        <v>0</v>
      </c>
      <c r="L73" s="22">
        <v>1</v>
      </c>
      <c r="M73" s="8">
        <v>15</v>
      </c>
      <c r="N73" s="22">
        <f t="shared" si="5"/>
        <v>10.606601717798213</v>
      </c>
      <c r="O73" s="22">
        <f>N73/F73</f>
        <v>10.606601717798213</v>
      </c>
      <c r="P73" s="22" t="s">
        <v>71</v>
      </c>
    </row>
    <row r="74" spans="1:16" ht="96">
      <c r="A74" s="6" t="s">
        <v>618</v>
      </c>
      <c r="B74" s="6" t="s">
        <v>107</v>
      </c>
      <c r="C74" s="6" t="s">
        <v>349</v>
      </c>
      <c r="D74" s="6" t="str">
        <f>LOOKUP(C74,DB!$A:$A,DB!$B:$B)</f>
        <v>DAS OTS</v>
      </c>
      <c r="E74" s="8">
        <v>2</v>
      </c>
      <c r="F74" s="8">
        <v>2</v>
      </c>
      <c r="G74" s="8">
        <v>1</v>
      </c>
      <c r="H74" s="8">
        <v>1</v>
      </c>
      <c r="I74" s="8" t="s">
        <v>7</v>
      </c>
      <c r="J74" s="8" t="s">
        <v>89</v>
      </c>
      <c r="K74" s="22">
        <v>0</v>
      </c>
      <c r="L74" s="22">
        <v>1</v>
      </c>
      <c r="M74" s="8">
        <v>15</v>
      </c>
      <c r="N74" s="22">
        <f t="shared" si="5"/>
        <v>15</v>
      </c>
      <c r="O74" s="22">
        <f>N74/F74</f>
        <v>7.5</v>
      </c>
      <c r="P74" s="22" t="s">
        <v>71</v>
      </c>
    </row>
    <row r="75" spans="1:16" ht="96">
      <c r="A75" s="6" t="s">
        <v>618</v>
      </c>
      <c r="B75" s="6" t="s">
        <v>107</v>
      </c>
      <c r="C75" s="6" t="s">
        <v>293</v>
      </c>
      <c r="D75" s="6" t="str">
        <f>LOOKUP(C75,DB!$A:$A,DB!$B:$B)</f>
        <v>DAS OTS</v>
      </c>
      <c r="E75" s="8">
        <v>2</v>
      </c>
      <c r="F75" s="8">
        <v>2</v>
      </c>
      <c r="G75" s="8">
        <v>1</v>
      </c>
      <c r="H75" s="8">
        <v>1</v>
      </c>
      <c r="I75" s="8" t="s">
        <v>7</v>
      </c>
      <c r="J75" s="8" t="s">
        <v>89</v>
      </c>
      <c r="K75" s="22">
        <v>0</v>
      </c>
      <c r="L75" s="22">
        <v>1</v>
      </c>
      <c r="M75" s="8">
        <v>15</v>
      </c>
      <c r="N75" s="22">
        <f t="shared" si="5"/>
        <v>15</v>
      </c>
      <c r="O75" s="22">
        <f>N75/F75</f>
        <v>7.5</v>
      </c>
      <c r="P75" s="22" t="s">
        <v>71</v>
      </c>
    </row>
    <row r="76" spans="1:16">
      <c r="A76" s="86"/>
      <c r="B76" s="86"/>
      <c r="C76" s="86"/>
      <c r="D76" s="86"/>
      <c r="E76" s="53"/>
      <c r="F76" s="53"/>
      <c r="G76" s="53"/>
      <c r="H76" s="53"/>
      <c r="I76" s="53"/>
      <c r="J76" s="53"/>
      <c r="K76" s="54"/>
      <c r="L76" s="54"/>
      <c r="M76" s="53"/>
      <c r="N76" s="54"/>
      <c r="O76" s="54"/>
      <c r="P76" s="54"/>
    </row>
    <row r="77" spans="1:16" ht="60">
      <c r="A77" s="50" t="s">
        <v>411</v>
      </c>
      <c r="B77" s="50" t="s">
        <v>392</v>
      </c>
      <c r="C77" s="50" t="s">
        <v>417</v>
      </c>
      <c r="D77" s="50" t="str">
        <f>LOOKUP(C77,DB!$A:$A,DB!$B:$B)</f>
        <v>AtsPS</v>
      </c>
      <c r="E77" s="47">
        <v>2</v>
      </c>
      <c r="F77" s="47">
        <v>2</v>
      </c>
      <c r="G77" s="47">
        <v>0.5</v>
      </c>
      <c r="H77" s="47">
        <v>2</v>
      </c>
      <c r="I77" s="47" t="s">
        <v>7</v>
      </c>
      <c r="J77" s="47" t="s">
        <v>70</v>
      </c>
      <c r="K77" s="48">
        <v>0</v>
      </c>
      <c r="L77" s="48">
        <v>1</v>
      </c>
      <c r="M77" s="47">
        <v>15</v>
      </c>
      <c r="N77" s="48">
        <f t="shared" ref="N77:N84" si="7">M77*G77*SQRT(H77)*(1+3*K77/L77)</f>
        <v>10.606601717798213</v>
      </c>
      <c r="O77" s="48">
        <f>N77/F77</f>
        <v>5.3033008588991066</v>
      </c>
      <c r="P77" s="48" t="s">
        <v>71</v>
      </c>
    </row>
    <row r="78" spans="1:16" ht="60">
      <c r="A78" s="50" t="s">
        <v>411</v>
      </c>
      <c r="B78" s="50" t="s">
        <v>392</v>
      </c>
      <c r="C78" s="50" t="s">
        <v>346</v>
      </c>
      <c r="D78" s="50" t="str">
        <f>LOOKUP(C78,DB!$A:$A,DB!$B:$B)</f>
        <v>AtsPS</v>
      </c>
      <c r="E78" s="47">
        <v>2</v>
      </c>
      <c r="F78" s="47">
        <v>2</v>
      </c>
      <c r="G78" s="47">
        <v>0.5</v>
      </c>
      <c r="H78" s="47">
        <v>2</v>
      </c>
      <c r="I78" s="47" t="s">
        <v>7</v>
      </c>
      <c r="J78" s="47" t="s">
        <v>70</v>
      </c>
      <c r="K78" s="48">
        <v>0</v>
      </c>
      <c r="L78" s="48">
        <v>1</v>
      </c>
      <c r="M78" s="47">
        <v>15</v>
      </c>
      <c r="N78" s="48">
        <f t="shared" si="7"/>
        <v>10.606601717798213</v>
      </c>
      <c r="O78" s="48">
        <f>N78/F78</f>
        <v>5.3033008588991066</v>
      </c>
      <c r="P78" s="48" t="s">
        <v>71</v>
      </c>
    </row>
    <row r="79" spans="1:16" ht="48">
      <c r="A79" s="50" t="s">
        <v>412</v>
      </c>
      <c r="B79" s="50" t="s">
        <v>393</v>
      </c>
      <c r="C79" s="50" t="s">
        <v>418</v>
      </c>
      <c r="D79" s="50" t="str">
        <f>LOOKUP(C79,DB!$A:$A,DB!$B:$B)</f>
        <v>AtsPS</v>
      </c>
      <c r="E79" s="47">
        <v>1</v>
      </c>
      <c r="F79" s="47">
        <v>1</v>
      </c>
      <c r="G79" s="47">
        <v>1</v>
      </c>
      <c r="H79" s="47">
        <v>1</v>
      </c>
      <c r="I79" s="47" t="s">
        <v>7</v>
      </c>
      <c r="J79" s="47" t="s">
        <v>70</v>
      </c>
      <c r="K79" s="48">
        <v>0</v>
      </c>
      <c r="L79" s="48">
        <v>1</v>
      </c>
      <c r="M79" s="47">
        <v>15</v>
      </c>
      <c r="N79" s="48">
        <f t="shared" si="7"/>
        <v>15</v>
      </c>
      <c r="O79" s="48">
        <f>N79/F79</f>
        <v>15</v>
      </c>
      <c r="P79" s="48" t="s">
        <v>71</v>
      </c>
    </row>
    <row r="80" spans="1:16" ht="48">
      <c r="A80" s="50" t="s">
        <v>413</v>
      </c>
      <c r="B80" s="50" t="s">
        <v>394</v>
      </c>
      <c r="C80" s="50" t="s">
        <v>419</v>
      </c>
      <c r="D80" s="50" t="str">
        <f>LOOKUP(C80,DB!$A:$A,DB!$B:$B)</f>
        <v>TTSS</v>
      </c>
      <c r="E80" s="47">
        <v>1</v>
      </c>
      <c r="F80" s="47">
        <v>1</v>
      </c>
      <c r="G80" s="47">
        <v>0.5</v>
      </c>
      <c r="H80" s="47">
        <v>1</v>
      </c>
      <c r="I80" s="47" t="s">
        <v>7</v>
      </c>
      <c r="J80" s="47" t="s">
        <v>70</v>
      </c>
      <c r="K80" s="48">
        <v>0</v>
      </c>
      <c r="L80" s="48">
        <v>1</v>
      </c>
      <c r="M80" s="47">
        <v>15</v>
      </c>
      <c r="N80" s="48">
        <f t="shared" si="7"/>
        <v>7.5</v>
      </c>
      <c r="O80" s="48">
        <f>N80/F80</f>
        <v>7.5</v>
      </c>
      <c r="P80" s="48" t="s">
        <v>71</v>
      </c>
    </row>
    <row r="81" spans="1:16" ht="72">
      <c r="A81" s="50" t="s">
        <v>414</v>
      </c>
      <c r="B81" s="50" t="s">
        <v>395</v>
      </c>
      <c r="C81" s="50" t="s">
        <v>420</v>
      </c>
      <c r="D81" s="50" t="str">
        <f>LOOKUP(C81,DB!$A:$A,DB!$B:$B)</f>
        <v>TTSS</v>
      </c>
      <c r="E81" s="47">
        <v>3</v>
      </c>
      <c r="F81" s="47">
        <v>3</v>
      </c>
      <c r="G81" s="47">
        <v>0.67</v>
      </c>
      <c r="H81" s="47">
        <v>2</v>
      </c>
      <c r="I81" s="47" t="s">
        <v>7</v>
      </c>
      <c r="J81" s="47" t="s">
        <v>70</v>
      </c>
      <c r="K81" s="48">
        <v>0</v>
      </c>
      <c r="L81" s="48">
        <v>1</v>
      </c>
      <c r="M81" s="47">
        <v>15</v>
      </c>
      <c r="N81" s="48">
        <f t="shared" si="7"/>
        <v>14.212846301849607</v>
      </c>
      <c r="O81" s="48">
        <f>N81/2</f>
        <v>7.1064231509248037</v>
      </c>
      <c r="P81" s="48" t="s">
        <v>71</v>
      </c>
    </row>
    <row r="82" spans="1:16" ht="72">
      <c r="A82" s="50" t="s">
        <v>414</v>
      </c>
      <c r="B82" s="50" t="s">
        <v>395</v>
      </c>
      <c r="C82" s="50" t="s">
        <v>333</v>
      </c>
      <c r="D82" s="50" t="str">
        <f>LOOKUP(C82,DB!$A:$A,DB!$B:$B)</f>
        <v>AtsPS</v>
      </c>
      <c r="E82" s="47">
        <v>3</v>
      </c>
      <c r="F82" s="47">
        <v>3</v>
      </c>
      <c r="G82" s="47">
        <v>0.67</v>
      </c>
      <c r="H82" s="47">
        <v>2</v>
      </c>
      <c r="I82" s="47" t="s">
        <v>7</v>
      </c>
      <c r="J82" s="47" t="s">
        <v>70</v>
      </c>
      <c r="K82" s="48">
        <v>0</v>
      </c>
      <c r="L82" s="48">
        <v>1</v>
      </c>
      <c r="M82" s="47">
        <v>15</v>
      </c>
      <c r="N82" s="48">
        <f t="shared" si="7"/>
        <v>14.212846301849607</v>
      </c>
      <c r="O82" s="48">
        <f>N82/4</f>
        <v>3.5532115754624018</v>
      </c>
      <c r="P82" s="48" t="s">
        <v>71</v>
      </c>
    </row>
    <row r="83" spans="1:16" ht="72">
      <c r="A83" s="50" t="s">
        <v>414</v>
      </c>
      <c r="B83" s="50" t="s">
        <v>395</v>
      </c>
      <c r="C83" s="50" t="s">
        <v>334</v>
      </c>
      <c r="D83" s="50" t="str">
        <f>LOOKUP(C83,DB!$A:$A,DB!$B:$B)</f>
        <v>AtsPS</v>
      </c>
      <c r="E83" s="47">
        <v>3</v>
      </c>
      <c r="F83" s="47">
        <v>3</v>
      </c>
      <c r="G83" s="47">
        <v>0.67</v>
      </c>
      <c r="H83" s="47">
        <v>2</v>
      </c>
      <c r="I83" s="47" t="s">
        <v>7</v>
      </c>
      <c r="J83" s="47" t="s">
        <v>70</v>
      </c>
      <c r="K83" s="48">
        <v>0</v>
      </c>
      <c r="L83" s="48">
        <v>1</v>
      </c>
      <c r="M83" s="47">
        <v>15</v>
      </c>
      <c r="N83" s="48">
        <f t="shared" si="7"/>
        <v>14.212846301849607</v>
      </c>
      <c r="O83" s="48">
        <f>N83/4</f>
        <v>3.5532115754624018</v>
      </c>
      <c r="P83" s="48" t="s">
        <v>71</v>
      </c>
    </row>
    <row r="84" spans="1:16" ht="60">
      <c r="A84" s="50" t="s">
        <v>410</v>
      </c>
      <c r="B84" s="50" t="s">
        <v>101</v>
      </c>
      <c r="C84" s="50" t="s">
        <v>342</v>
      </c>
      <c r="D84" s="50" t="str">
        <f>LOOKUP(C84,DB!$A:$A,DB!$B:$B)</f>
        <v>TTSS</v>
      </c>
      <c r="E84" s="47">
        <v>1</v>
      </c>
      <c r="F84" s="47">
        <v>1</v>
      </c>
      <c r="G84" s="47">
        <v>1</v>
      </c>
      <c r="H84" s="47">
        <v>1</v>
      </c>
      <c r="I84" s="47" t="s">
        <v>7</v>
      </c>
      <c r="J84" s="47" t="s">
        <v>70</v>
      </c>
      <c r="K84" s="48">
        <v>0</v>
      </c>
      <c r="L84" s="48">
        <v>1</v>
      </c>
      <c r="M84" s="47">
        <v>15</v>
      </c>
      <c r="N84" s="48">
        <f t="shared" si="7"/>
        <v>15</v>
      </c>
      <c r="O84" s="48">
        <f>N84/F84</f>
        <v>15</v>
      </c>
      <c r="P84" s="48" t="s">
        <v>71</v>
      </c>
    </row>
    <row r="85" spans="1:16" ht="15.75" thickBot="1">
      <c r="A85" s="68"/>
      <c r="B85" s="68"/>
      <c r="C85" s="68"/>
      <c r="D85" s="68"/>
      <c r="E85" s="69"/>
      <c r="F85" s="69"/>
      <c r="G85" s="69"/>
      <c r="H85" s="69"/>
      <c r="I85" s="69"/>
      <c r="J85" s="69"/>
      <c r="K85" s="70"/>
      <c r="L85" s="70"/>
      <c r="M85" s="69"/>
      <c r="N85" s="70"/>
      <c r="O85" s="70"/>
      <c r="P85" s="70"/>
    </row>
    <row r="86" spans="1:16" ht="84.75" thickBot="1">
      <c r="A86" s="159" t="s">
        <v>619</v>
      </c>
      <c r="B86" s="81" t="s">
        <v>524</v>
      </c>
      <c r="C86" s="81" t="s">
        <v>648</v>
      </c>
      <c r="D86" s="81" t="str">
        <f>LOOKUP(C86,DB!$A:$A,DB!$B:$B)</f>
        <v>APS</v>
      </c>
      <c r="E86" s="82">
        <v>2</v>
      </c>
      <c r="F86" s="82">
        <v>2</v>
      </c>
      <c r="G86" s="82">
        <v>1</v>
      </c>
      <c r="H86" s="82">
        <v>1</v>
      </c>
      <c r="I86" s="82" t="s">
        <v>7</v>
      </c>
      <c r="J86" s="82" t="s">
        <v>525</v>
      </c>
      <c r="K86" s="82">
        <v>0</v>
      </c>
      <c r="L86" s="82">
        <v>1</v>
      </c>
      <c r="M86" s="82">
        <v>15</v>
      </c>
      <c r="N86" s="82">
        <f t="shared" ref="N86:N97" si="8">M86*G86*SQRT(H86)*(1+3*K86/L86)</f>
        <v>15</v>
      </c>
      <c r="O86" s="82">
        <f t="shared" ref="O86:O99" si="9">N86/F86</f>
        <v>7.5</v>
      </c>
      <c r="P86" s="82" t="s">
        <v>71</v>
      </c>
    </row>
    <row r="87" spans="1:16" ht="84.75" thickBot="1">
      <c r="A87" s="159" t="s">
        <v>619</v>
      </c>
      <c r="B87" s="81" t="s">
        <v>524</v>
      </c>
      <c r="C87" s="81" t="s">
        <v>317</v>
      </c>
      <c r="D87" s="81" t="str">
        <f>LOOKUP(C87,DB!$A:$A,DB!$B:$B)</f>
        <v>APS</v>
      </c>
      <c r="E87" s="82">
        <v>2</v>
      </c>
      <c r="F87" s="82">
        <v>2</v>
      </c>
      <c r="G87" s="82">
        <v>1</v>
      </c>
      <c r="H87" s="82">
        <v>1</v>
      </c>
      <c r="I87" s="82" t="s">
        <v>7</v>
      </c>
      <c r="J87" s="82" t="s">
        <v>525</v>
      </c>
      <c r="K87" s="82">
        <v>0</v>
      </c>
      <c r="L87" s="82">
        <v>1</v>
      </c>
      <c r="M87" s="82">
        <v>15</v>
      </c>
      <c r="N87" s="82">
        <f t="shared" si="8"/>
        <v>15</v>
      </c>
      <c r="O87" s="82">
        <f t="shared" si="9"/>
        <v>7.5</v>
      </c>
      <c r="P87" s="82" t="s">
        <v>71</v>
      </c>
    </row>
    <row r="88" spans="1:16" ht="84.75" thickBot="1">
      <c r="A88" s="160" t="s">
        <v>620</v>
      </c>
      <c r="B88" s="84" t="s">
        <v>526</v>
      </c>
      <c r="C88" s="84" t="s">
        <v>649</v>
      </c>
      <c r="D88" s="81" t="str">
        <f>LOOKUP(C88,DB!$A:$A,DB!$B:$B)</f>
        <v>APS</v>
      </c>
      <c r="E88" s="85">
        <v>3</v>
      </c>
      <c r="F88" s="85">
        <v>2</v>
      </c>
      <c r="G88" s="85">
        <v>0.67</v>
      </c>
      <c r="H88" s="85">
        <v>2</v>
      </c>
      <c r="I88" s="85" t="s">
        <v>7</v>
      </c>
      <c r="J88" s="85" t="s">
        <v>525</v>
      </c>
      <c r="K88" s="82">
        <v>0</v>
      </c>
      <c r="L88" s="82">
        <v>1</v>
      </c>
      <c r="M88" s="82">
        <v>15</v>
      </c>
      <c r="N88" s="82">
        <f t="shared" si="8"/>
        <v>14.212846301849607</v>
      </c>
      <c r="O88" s="82">
        <f t="shared" si="9"/>
        <v>7.1064231509248037</v>
      </c>
      <c r="P88" s="85" t="s">
        <v>71</v>
      </c>
    </row>
    <row r="89" spans="1:16" ht="84.75" thickBot="1">
      <c r="A89" s="160" t="s">
        <v>620</v>
      </c>
      <c r="B89" s="84" t="s">
        <v>526</v>
      </c>
      <c r="C89" s="84" t="s">
        <v>650</v>
      </c>
      <c r="D89" s="81" t="str">
        <f>LOOKUP(C89,DB!$A:$A,DB!$B:$B)</f>
        <v>APS</v>
      </c>
      <c r="E89" s="85">
        <v>3</v>
      </c>
      <c r="F89" s="85">
        <v>2</v>
      </c>
      <c r="G89" s="85">
        <v>0.67</v>
      </c>
      <c r="H89" s="85">
        <v>2</v>
      </c>
      <c r="I89" s="85" t="s">
        <v>7</v>
      </c>
      <c r="J89" s="85" t="s">
        <v>525</v>
      </c>
      <c r="K89" s="82">
        <v>0</v>
      </c>
      <c r="L89" s="82">
        <v>1</v>
      </c>
      <c r="M89" s="82">
        <v>15</v>
      </c>
      <c r="N89" s="82">
        <f t="shared" si="8"/>
        <v>14.212846301849607</v>
      </c>
      <c r="O89" s="82">
        <f t="shared" si="9"/>
        <v>7.1064231509248037</v>
      </c>
      <c r="P89" s="85" t="s">
        <v>71</v>
      </c>
    </row>
    <row r="90" spans="1:16" ht="120.75" thickBot="1">
      <c r="A90" s="160" t="s">
        <v>621</v>
      </c>
      <c r="B90" s="84" t="s">
        <v>527</v>
      </c>
      <c r="C90" s="84" t="s">
        <v>656</v>
      </c>
      <c r="D90" s="81" t="str">
        <f>LOOKUP(C90,DB!$A:$A,DB!$B:$B)</f>
        <v>APS</v>
      </c>
      <c r="E90" s="85">
        <v>2</v>
      </c>
      <c r="F90" s="85">
        <v>2</v>
      </c>
      <c r="G90" s="85">
        <v>1</v>
      </c>
      <c r="H90" s="85">
        <v>1</v>
      </c>
      <c r="I90" s="85" t="s">
        <v>7</v>
      </c>
      <c r="J90" s="85" t="s">
        <v>528</v>
      </c>
      <c r="K90" s="82">
        <v>0</v>
      </c>
      <c r="L90" s="82">
        <v>1</v>
      </c>
      <c r="M90" s="82">
        <v>15</v>
      </c>
      <c r="N90" s="82">
        <f t="shared" si="8"/>
        <v>15</v>
      </c>
      <c r="O90" s="82">
        <f t="shared" si="9"/>
        <v>7.5</v>
      </c>
      <c r="P90" s="85" t="s">
        <v>71</v>
      </c>
    </row>
    <row r="91" spans="1:16" ht="120.75" thickBot="1">
      <c r="A91" s="160" t="s">
        <v>621</v>
      </c>
      <c r="B91" s="84" t="s">
        <v>527</v>
      </c>
      <c r="C91" s="84" t="s">
        <v>648</v>
      </c>
      <c r="D91" s="84" t="str">
        <f>LOOKUP(C91,DB!$A:$A,DB!$B:$B)</f>
        <v>APS</v>
      </c>
      <c r="E91" s="85">
        <v>2</v>
      </c>
      <c r="F91" s="85">
        <v>2</v>
      </c>
      <c r="G91" s="85">
        <v>1</v>
      </c>
      <c r="H91" s="85">
        <v>1</v>
      </c>
      <c r="I91" s="85" t="s">
        <v>7</v>
      </c>
      <c r="J91" s="85" t="s">
        <v>528</v>
      </c>
      <c r="K91" s="82">
        <v>0</v>
      </c>
      <c r="L91" s="82">
        <v>1</v>
      </c>
      <c r="M91" s="82">
        <v>15</v>
      </c>
      <c r="N91" s="82">
        <f t="shared" si="8"/>
        <v>15</v>
      </c>
      <c r="O91" s="82">
        <f t="shared" si="9"/>
        <v>7.5</v>
      </c>
      <c r="P91" s="85" t="s">
        <v>71</v>
      </c>
    </row>
    <row r="92" spans="1:16" ht="84.75" thickBot="1">
      <c r="A92" s="161" t="s">
        <v>622</v>
      </c>
      <c r="B92" s="109" t="s">
        <v>54</v>
      </c>
      <c r="C92" s="109" t="s">
        <v>327</v>
      </c>
      <c r="D92" s="84" t="str">
        <f>LOOKUP(C92,DB!$A:$A,DB!$B:$B)</f>
        <v>APS TPVG</v>
      </c>
      <c r="E92" s="110">
        <v>1</v>
      </c>
      <c r="F92" s="110">
        <v>1</v>
      </c>
      <c r="G92" s="110">
        <v>0.5</v>
      </c>
      <c r="H92" s="110">
        <v>1</v>
      </c>
      <c r="I92" s="110" t="s">
        <v>12</v>
      </c>
      <c r="J92" s="110" t="s">
        <v>525</v>
      </c>
      <c r="K92" s="82">
        <v>0</v>
      </c>
      <c r="L92" s="82">
        <v>1</v>
      </c>
      <c r="M92" s="82">
        <v>15</v>
      </c>
      <c r="N92" s="82">
        <f t="shared" si="8"/>
        <v>7.5</v>
      </c>
      <c r="O92" s="82">
        <f t="shared" si="9"/>
        <v>7.5</v>
      </c>
      <c r="P92" s="110" t="s">
        <v>71</v>
      </c>
    </row>
    <row r="93" spans="1:16" ht="96">
      <c r="A93" s="127" t="s">
        <v>926</v>
      </c>
      <c r="B93" s="111" t="s">
        <v>927</v>
      </c>
      <c r="C93" s="111" t="s">
        <v>340</v>
      </c>
      <c r="D93" s="111" t="str">
        <f>LOOKUP(C93,DB!$A:$A,DB!$B:$B)</f>
        <v>SMS</v>
      </c>
      <c r="E93" s="116">
        <v>2</v>
      </c>
      <c r="F93" s="116">
        <v>2</v>
      </c>
      <c r="G93" s="112">
        <v>0.5</v>
      </c>
      <c r="H93" s="112">
        <v>2</v>
      </c>
      <c r="I93" s="112" t="s">
        <v>7</v>
      </c>
      <c r="J93" s="112" t="s">
        <v>928</v>
      </c>
      <c r="K93" s="112">
        <v>0</v>
      </c>
      <c r="L93" s="112">
        <v>1</v>
      </c>
      <c r="M93" s="113">
        <v>15</v>
      </c>
      <c r="N93" s="114">
        <f t="shared" si="8"/>
        <v>10.606601717798213</v>
      </c>
      <c r="O93" s="114">
        <f t="shared" si="9"/>
        <v>5.3033008588991066</v>
      </c>
      <c r="P93" s="112" t="s">
        <v>71</v>
      </c>
    </row>
    <row r="94" spans="1:16" ht="96">
      <c r="A94" s="127" t="s">
        <v>926</v>
      </c>
      <c r="B94" s="111" t="s">
        <v>927</v>
      </c>
      <c r="C94" s="111" t="s">
        <v>339</v>
      </c>
      <c r="D94" s="111" t="str">
        <f>LOOKUP(C94,DB!$A:$A,DB!$B:$B)</f>
        <v>SMS</v>
      </c>
      <c r="E94" s="116">
        <v>2</v>
      </c>
      <c r="F94" s="116">
        <v>2</v>
      </c>
      <c r="G94" s="112">
        <v>0.5</v>
      </c>
      <c r="H94" s="112">
        <v>2</v>
      </c>
      <c r="I94" s="112" t="s">
        <v>7</v>
      </c>
      <c r="J94" s="112" t="s">
        <v>928</v>
      </c>
      <c r="K94" s="112">
        <v>0</v>
      </c>
      <c r="L94" s="112">
        <v>1</v>
      </c>
      <c r="M94" s="113">
        <v>15</v>
      </c>
      <c r="N94" s="114">
        <f t="shared" si="8"/>
        <v>10.606601717798213</v>
      </c>
      <c r="O94" s="114">
        <f t="shared" si="9"/>
        <v>5.3033008588991066</v>
      </c>
      <c r="P94" s="112" t="s">
        <v>71</v>
      </c>
    </row>
    <row r="95" spans="1:16" ht="108">
      <c r="A95" s="127" t="s">
        <v>929</v>
      </c>
      <c r="B95" s="111" t="s">
        <v>930</v>
      </c>
      <c r="C95" s="111" t="s">
        <v>904</v>
      </c>
      <c r="D95" s="111" t="str">
        <f>LOOKUP(C95,DB!$A:$A,DB!$B:$B)</f>
        <v>SMS</v>
      </c>
      <c r="E95" s="116">
        <v>3</v>
      </c>
      <c r="F95" s="116">
        <v>3</v>
      </c>
      <c r="G95" s="112">
        <v>1</v>
      </c>
      <c r="H95" s="112">
        <v>1</v>
      </c>
      <c r="I95" s="112" t="s">
        <v>7</v>
      </c>
      <c r="J95" s="112" t="s">
        <v>928</v>
      </c>
      <c r="K95" s="112">
        <v>0</v>
      </c>
      <c r="L95" s="112">
        <v>1</v>
      </c>
      <c r="M95" s="113">
        <v>15</v>
      </c>
      <c r="N95" s="114">
        <f t="shared" si="8"/>
        <v>15</v>
      </c>
      <c r="O95" s="114">
        <f t="shared" si="9"/>
        <v>5</v>
      </c>
      <c r="P95" s="112" t="s">
        <v>71</v>
      </c>
    </row>
    <row r="96" spans="1:16" ht="108">
      <c r="A96" s="127" t="s">
        <v>929</v>
      </c>
      <c r="B96" s="111" t="s">
        <v>930</v>
      </c>
      <c r="C96" s="111" t="s">
        <v>908</v>
      </c>
      <c r="D96" s="111" t="str">
        <f>LOOKUP(C96,DB!$A:$A,DB!$B:$B)</f>
        <v>SMS</v>
      </c>
      <c r="E96" s="116">
        <v>3</v>
      </c>
      <c r="F96" s="116">
        <v>3</v>
      </c>
      <c r="G96" s="112">
        <v>1</v>
      </c>
      <c r="H96" s="112">
        <v>1</v>
      </c>
      <c r="I96" s="112" t="s">
        <v>7</v>
      </c>
      <c r="J96" s="112" t="s">
        <v>928</v>
      </c>
      <c r="K96" s="112">
        <v>0</v>
      </c>
      <c r="L96" s="112">
        <v>1</v>
      </c>
      <c r="M96" s="113">
        <v>15</v>
      </c>
      <c r="N96" s="114">
        <f t="shared" si="8"/>
        <v>15</v>
      </c>
      <c r="O96" s="114">
        <f t="shared" si="9"/>
        <v>5</v>
      </c>
      <c r="P96" s="112" t="s">
        <v>71</v>
      </c>
    </row>
    <row r="97" spans="1:16" ht="108.75" thickBot="1">
      <c r="A97" s="127" t="s">
        <v>929</v>
      </c>
      <c r="B97" s="111" t="s">
        <v>930</v>
      </c>
      <c r="C97" s="111" t="s">
        <v>310</v>
      </c>
      <c r="D97" s="111" t="str">
        <f>LOOKUP(C97,DB!$A:$A,DB!$B:$B)</f>
        <v>SMS</v>
      </c>
      <c r="E97" s="116">
        <v>3</v>
      </c>
      <c r="F97" s="116">
        <v>3</v>
      </c>
      <c r="G97" s="112">
        <v>1</v>
      </c>
      <c r="H97" s="112">
        <v>1</v>
      </c>
      <c r="I97" s="112" t="s">
        <v>7</v>
      </c>
      <c r="J97" s="112" t="s">
        <v>928</v>
      </c>
      <c r="K97" s="112">
        <v>0</v>
      </c>
      <c r="L97" s="112">
        <v>1</v>
      </c>
      <c r="M97" s="113">
        <v>15</v>
      </c>
      <c r="N97" s="114">
        <f t="shared" si="8"/>
        <v>15</v>
      </c>
      <c r="O97" s="114">
        <f t="shared" si="9"/>
        <v>5</v>
      </c>
      <c r="P97" s="112" t="s">
        <v>71</v>
      </c>
    </row>
    <row r="98" spans="1:16" ht="137.25" customHeight="1" thickBot="1">
      <c r="A98" s="83" t="s">
        <v>570</v>
      </c>
      <c r="B98" s="84" t="s">
        <v>92</v>
      </c>
      <c r="C98" s="84" t="s">
        <v>284</v>
      </c>
      <c r="D98" s="81" t="str">
        <f>LOOKUP(C98,DB!$A:$A,DB!$B:$B)</f>
        <v>PSIS</v>
      </c>
      <c r="E98" s="85">
        <v>2</v>
      </c>
      <c r="F98" s="85">
        <v>2</v>
      </c>
      <c r="G98" s="85">
        <v>1</v>
      </c>
      <c r="H98" s="85">
        <v>1</v>
      </c>
      <c r="I98" s="85" t="s">
        <v>7</v>
      </c>
      <c r="J98" s="85" t="s">
        <v>93</v>
      </c>
      <c r="K98" s="180">
        <v>0</v>
      </c>
      <c r="L98" s="180">
        <v>1</v>
      </c>
      <c r="M98" s="329">
        <v>15</v>
      </c>
      <c r="N98" s="180">
        <f>L98/F98</f>
        <v>0.5</v>
      </c>
      <c r="O98" s="238">
        <f t="shared" si="9"/>
        <v>0.25</v>
      </c>
      <c r="P98" s="179" t="s">
        <v>71</v>
      </c>
    </row>
    <row r="99" spans="1:16" ht="137.25" customHeight="1" thickBot="1">
      <c r="A99" s="83" t="s">
        <v>570</v>
      </c>
      <c r="B99" s="84" t="s">
        <v>92</v>
      </c>
      <c r="C99" s="84" t="s">
        <v>290</v>
      </c>
      <c r="D99" s="81" t="str">
        <f>LOOKUP(C99,DB!$A:$A,DB!$B:$B)</f>
        <v>PSIS</v>
      </c>
      <c r="E99" s="85">
        <v>2</v>
      </c>
      <c r="F99" s="85">
        <v>2</v>
      </c>
      <c r="G99" s="85">
        <v>1</v>
      </c>
      <c r="H99" s="85">
        <v>1</v>
      </c>
      <c r="I99" s="85" t="s">
        <v>7</v>
      </c>
      <c r="J99" s="85" t="s">
        <v>93</v>
      </c>
      <c r="K99" s="180">
        <v>0</v>
      </c>
      <c r="L99" s="180">
        <v>1</v>
      </c>
      <c r="M99" s="329">
        <v>15</v>
      </c>
      <c r="N99" s="180">
        <f>L99/F99</f>
        <v>0.5</v>
      </c>
      <c r="O99" s="238">
        <f t="shared" si="9"/>
        <v>0.25</v>
      </c>
      <c r="P99" s="179" t="s">
        <v>71</v>
      </c>
    </row>
  </sheetData>
  <autoFilter ref="J1:J9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68"/>
  <sheetViews>
    <sheetView zoomScale="89" zoomScaleNormal="89" workbookViewId="0">
      <pane ySplit="2" topLeftCell="A3" activePane="bottomLeft" state="frozen"/>
      <selection pane="bottomLeft"/>
    </sheetView>
  </sheetViews>
  <sheetFormatPr defaultRowHeight="76.5" customHeight="1"/>
  <cols>
    <col min="1" max="1" width="38.42578125" style="10" customWidth="1"/>
    <col min="2" max="3" width="22.5703125" style="10" customWidth="1"/>
    <col min="4" max="4" width="10.85546875" style="99" customWidth="1"/>
    <col min="5" max="5" width="10.42578125" style="10" customWidth="1"/>
    <col min="6" max="6" width="11.7109375" style="10" customWidth="1"/>
    <col min="7" max="7" width="11.5703125" style="10" customWidth="1"/>
    <col min="8" max="8" width="11.7109375" style="10" customWidth="1"/>
    <col min="9" max="10" width="11.140625" style="10" customWidth="1"/>
    <col min="11" max="11" width="15.7109375" style="10" customWidth="1"/>
    <col min="12" max="12" width="13.28515625" style="27" customWidth="1"/>
    <col min="13" max="13" width="15.7109375" style="27" customWidth="1"/>
    <col min="14" max="14" width="13.28515625" style="157" customWidth="1"/>
  </cols>
  <sheetData>
    <row r="1" spans="1:14" ht="42" customHeight="1">
      <c r="A1" s="20" t="s">
        <v>0</v>
      </c>
      <c r="B1" s="4" t="s">
        <v>34</v>
      </c>
      <c r="C1" s="4" t="s">
        <v>261</v>
      </c>
      <c r="D1" s="101" t="s">
        <v>262</v>
      </c>
      <c r="E1" s="4" t="s">
        <v>1</v>
      </c>
      <c r="F1" s="4" t="s">
        <v>35</v>
      </c>
      <c r="G1" s="4" t="s">
        <v>36</v>
      </c>
      <c r="H1" s="4" t="s">
        <v>58</v>
      </c>
      <c r="I1" s="4" t="s">
        <v>37</v>
      </c>
      <c r="J1" s="4" t="s">
        <v>47</v>
      </c>
      <c r="K1" s="15" t="s">
        <v>237</v>
      </c>
      <c r="L1" s="26" t="s">
        <v>238</v>
      </c>
      <c r="M1" s="28" t="s">
        <v>276</v>
      </c>
      <c r="N1" s="15" t="s">
        <v>234</v>
      </c>
    </row>
    <row r="2" spans="1:14" ht="12.75" customHeight="1">
      <c r="A2" s="330" t="s">
        <v>281</v>
      </c>
      <c r="B2" s="331"/>
      <c r="C2" s="331"/>
      <c r="D2" s="331"/>
      <c r="E2" s="331"/>
      <c r="F2" s="331"/>
      <c r="G2" s="331"/>
      <c r="H2" s="331"/>
      <c r="I2" s="331"/>
      <c r="J2" s="331"/>
      <c r="K2" s="5"/>
      <c r="L2" s="29"/>
      <c r="M2" s="29"/>
      <c r="N2" s="155"/>
    </row>
    <row r="3" spans="1:14" ht="76.5" customHeight="1">
      <c r="A3" s="2" t="s">
        <v>184</v>
      </c>
      <c r="B3" s="2" t="s">
        <v>113</v>
      </c>
      <c r="C3" s="2" t="s">
        <v>322</v>
      </c>
      <c r="D3" s="102" t="str">
        <f>LOOKUP(C3,DB!$A:$A,DB!$B:$B)</f>
        <v>PSIS</v>
      </c>
      <c r="E3" s="3">
        <v>1</v>
      </c>
      <c r="F3" s="3">
        <v>1</v>
      </c>
      <c r="G3" s="3">
        <v>1</v>
      </c>
      <c r="H3" s="3">
        <v>1</v>
      </c>
      <c r="I3" s="3" t="s">
        <v>7</v>
      </c>
      <c r="J3" s="3" t="s">
        <v>114</v>
      </c>
      <c r="K3" s="3">
        <v>5</v>
      </c>
      <c r="L3" s="14">
        <f t="shared" ref="L3:L34" si="0">K3*G3*SQRT(H3)</f>
        <v>5</v>
      </c>
      <c r="M3" s="14">
        <f t="shared" ref="M3:M21" si="1">L3/F3</f>
        <v>5</v>
      </c>
      <c r="N3" s="3" t="s">
        <v>115</v>
      </c>
    </row>
    <row r="4" spans="1:14" ht="76.5" customHeight="1">
      <c r="A4" s="2" t="s">
        <v>185</v>
      </c>
      <c r="B4" s="2" t="s">
        <v>121</v>
      </c>
      <c r="C4" s="2" t="s">
        <v>302</v>
      </c>
      <c r="D4" s="102" t="str">
        <f>LOOKUP(C4,DB!$A:$A,DB!$B:$B)</f>
        <v>IMS</v>
      </c>
      <c r="E4" s="3">
        <v>1</v>
      </c>
      <c r="F4" s="3">
        <v>1</v>
      </c>
      <c r="G4" s="3">
        <v>1</v>
      </c>
      <c r="H4" s="3">
        <v>1</v>
      </c>
      <c r="I4" s="3" t="s">
        <v>7</v>
      </c>
      <c r="J4" s="3" t="s">
        <v>114</v>
      </c>
      <c r="K4" s="3">
        <v>5</v>
      </c>
      <c r="L4" s="14">
        <f t="shared" si="0"/>
        <v>5</v>
      </c>
      <c r="M4" s="14">
        <f t="shared" si="1"/>
        <v>5</v>
      </c>
      <c r="N4" s="3" t="s">
        <v>115</v>
      </c>
    </row>
    <row r="5" spans="1:14" ht="76.5" customHeight="1">
      <c r="A5" s="2" t="s">
        <v>186</v>
      </c>
      <c r="B5" s="2" t="s">
        <v>122</v>
      </c>
      <c r="C5" s="2" t="s">
        <v>282</v>
      </c>
      <c r="D5" s="102" t="str">
        <f>LOOKUP(C5,DB!$A:$A,DB!$B:$B)</f>
        <v>IMS</v>
      </c>
      <c r="E5" s="3">
        <v>11</v>
      </c>
      <c r="F5" s="3">
        <v>2</v>
      </c>
      <c r="G5" s="3">
        <v>0.18</v>
      </c>
      <c r="H5" s="3">
        <v>9</v>
      </c>
      <c r="I5" s="3" t="s">
        <v>7</v>
      </c>
      <c r="J5" s="3" t="s">
        <v>123</v>
      </c>
      <c r="K5" s="3">
        <v>5</v>
      </c>
      <c r="L5" s="14">
        <f t="shared" si="0"/>
        <v>2.6999999999999997</v>
      </c>
      <c r="M5" s="14">
        <f t="shared" si="1"/>
        <v>1.3499999999999999</v>
      </c>
      <c r="N5" s="3" t="s">
        <v>115</v>
      </c>
    </row>
    <row r="6" spans="1:14" ht="133.5" customHeight="1">
      <c r="A6" s="2" t="s">
        <v>186</v>
      </c>
      <c r="B6" s="2" t="s">
        <v>122</v>
      </c>
      <c r="C6" s="2" t="s">
        <v>283</v>
      </c>
      <c r="D6" s="102" t="str">
        <f>LOOKUP(C6,DB!$A:$A,DB!$B:$B)</f>
        <v>IMS</v>
      </c>
      <c r="E6" s="3">
        <v>11</v>
      </c>
      <c r="F6" s="3">
        <v>2</v>
      </c>
      <c r="G6" s="3">
        <v>0.18</v>
      </c>
      <c r="H6" s="3">
        <v>9</v>
      </c>
      <c r="I6" s="3" t="s">
        <v>7</v>
      </c>
      <c r="J6" s="3" t="s">
        <v>123</v>
      </c>
      <c r="K6" s="3">
        <v>5</v>
      </c>
      <c r="L6" s="14">
        <f t="shared" si="0"/>
        <v>2.6999999999999997</v>
      </c>
      <c r="M6" s="14">
        <f t="shared" si="1"/>
        <v>1.3499999999999999</v>
      </c>
      <c r="N6" s="3" t="s">
        <v>115</v>
      </c>
    </row>
    <row r="7" spans="1:14" ht="76.5" customHeight="1">
      <c r="A7" s="2" t="s">
        <v>187</v>
      </c>
      <c r="B7" s="2" t="s">
        <v>98</v>
      </c>
      <c r="C7" s="2" t="s">
        <v>284</v>
      </c>
      <c r="D7" s="102" t="str">
        <f>LOOKUP(C7,DB!$A:$A,DB!$B:$B)</f>
        <v>PSIS</v>
      </c>
      <c r="E7" s="3">
        <v>2</v>
      </c>
      <c r="F7" s="3">
        <v>1</v>
      </c>
      <c r="G7" s="3">
        <v>0.5</v>
      </c>
      <c r="H7" s="3">
        <v>2</v>
      </c>
      <c r="I7" s="3" t="s">
        <v>7</v>
      </c>
      <c r="J7" s="3" t="s">
        <v>124</v>
      </c>
      <c r="K7" s="3">
        <v>5</v>
      </c>
      <c r="L7" s="14">
        <f t="shared" si="0"/>
        <v>3.5355339059327378</v>
      </c>
      <c r="M7" s="14">
        <f t="shared" si="1"/>
        <v>3.5355339059327378</v>
      </c>
      <c r="N7" s="3" t="s">
        <v>115</v>
      </c>
    </row>
    <row r="8" spans="1:14" ht="76.5" customHeight="1">
      <c r="A8" s="2" t="s">
        <v>188</v>
      </c>
      <c r="B8" s="2" t="s">
        <v>21</v>
      </c>
      <c r="C8" s="2" t="s">
        <v>273</v>
      </c>
      <c r="D8" s="102" t="str">
        <f>LOOKUP(C8,DB!$A:$A,DB!$B:$B)</f>
        <v>PSIS</v>
      </c>
      <c r="E8" s="3">
        <v>4</v>
      </c>
      <c r="F8" s="3">
        <v>1</v>
      </c>
      <c r="G8" s="3">
        <v>0.25</v>
      </c>
      <c r="H8" s="3">
        <v>2</v>
      </c>
      <c r="I8" s="3" t="s">
        <v>7</v>
      </c>
      <c r="J8" s="3" t="s">
        <v>125</v>
      </c>
      <c r="K8" s="3">
        <v>5</v>
      </c>
      <c r="L8" s="14">
        <f t="shared" si="0"/>
        <v>1.7677669529663689</v>
      </c>
      <c r="M8" s="14">
        <f t="shared" si="1"/>
        <v>1.7677669529663689</v>
      </c>
      <c r="N8" s="3" t="s">
        <v>115</v>
      </c>
    </row>
    <row r="9" spans="1:14" ht="76.5" customHeight="1">
      <c r="A9" s="2" t="s">
        <v>189</v>
      </c>
      <c r="B9" s="2" t="s">
        <v>126</v>
      </c>
      <c r="C9" s="2" t="s">
        <v>285</v>
      </c>
      <c r="D9" s="102" t="str">
        <f>LOOKUP(C9,DB!$A:$A,DB!$B:$B)</f>
        <v>SAS</v>
      </c>
      <c r="E9" s="3">
        <v>2</v>
      </c>
      <c r="F9" s="3">
        <v>2</v>
      </c>
      <c r="G9" s="3">
        <v>1</v>
      </c>
      <c r="H9" s="3">
        <v>1</v>
      </c>
      <c r="I9" s="3" t="s">
        <v>12</v>
      </c>
      <c r="J9" s="3" t="s">
        <v>127</v>
      </c>
      <c r="K9" s="3">
        <v>5</v>
      </c>
      <c r="L9" s="14">
        <f t="shared" si="0"/>
        <v>5</v>
      </c>
      <c r="M9" s="14">
        <f t="shared" si="1"/>
        <v>2.5</v>
      </c>
      <c r="N9" s="3" t="s">
        <v>115</v>
      </c>
    </row>
    <row r="10" spans="1:14" ht="76.5" customHeight="1">
      <c r="A10" s="2" t="s">
        <v>189</v>
      </c>
      <c r="B10" s="2" t="s">
        <v>126</v>
      </c>
      <c r="C10" s="2" t="s">
        <v>268</v>
      </c>
      <c r="D10" s="102" t="str">
        <f>LOOKUP(C10,DB!$A:$A,DB!$B:$B)</f>
        <v>SAS</v>
      </c>
      <c r="E10" s="3">
        <v>2</v>
      </c>
      <c r="F10" s="3">
        <v>2</v>
      </c>
      <c r="G10" s="3">
        <v>1</v>
      </c>
      <c r="H10" s="3">
        <v>1</v>
      </c>
      <c r="I10" s="3" t="s">
        <v>12</v>
      </c>
      <c r="J10" s="3" t="s">
        <v>127</v>
      </c>
      <c r="K10" s="3">
        <v>5</v>
      </c>
      <c r="L10" s="14">
        <f t="shared" si="0"/>
        <v>5</v>
      </c>
      <c r="M10" s="14">
        <f t="shared" si="1"/>
        <v>2.5</v>
      </c>
      <c r="N10" s="3" t="s">
        <v>115</v>
      </c>
    </row>
    <row r="11" spans="1:14" ht="76.5" customHeight="1">
      <c r="A11" s="2" t="s">
        <v>190</v>
      </c>
      <c r="B11" s="2" t="s">
        <v>128</v>
      </c>
      <c r="C11" s="2" t="s">
        <v>286</v>
      </c>
      <c r="D11" s="102" t="str">
        <f>LOOKUP(C11,DB!$A:$A,DB!$B:$B)</f>
        <v>PSIS</v>
      </c>
      <c r="E11" s="3">
        <v>2</v>
      </c>
      <c r="F11" s="3">
        <v>1</v>
      </c>
      <c r="G11" s="3">
        <v>0.25</v>
      </c>
      <c r="H11" s="3">
        <v>2</v>
      </c>
      <c r="I11" s="3" t="s">
        <v>7</v>
      </c>
      <c r="J11" s="3" t="s">
        <v>129</v>
      </c>
      <c r="K11" s="3">
        <v>5</v>
      </c>
      <c r="L11" s="14">
        <f t="shared" si="0"/>
        <v>1.7677669529663689</v>
      </c>
      <c r="M11" s="14">
        <f t="shared" si="1"/>
        <v>1.7677669529663689</v>
      </c>
      <c r="N11" s="3" t="s">
        <v>115</v>
      </c>
    </row>
    <row r="12" spans="1:14" ht="76.5" customHeight="1">
      <c r="A12" s="2" t="s">
        <v>191</v>
      </c>
      <c r="B12" s="2" t="s">
        <v>130</v>
      </c>
      <c r="C12" s="2" t="s">
        <v>282</v>
      </c>
      <c r="D12" s="102" t="str">
        <f>LOOKUP(C12,DB!$A:$A,DB!$B:$B)</f>
        <v>IMS</v>
      </c>
      <c r="E12" s="3">
        <v>2</v>
      </c>
      <c r="F12" s="3">
        <v>2</v>
      </c>
      <c r="G12" s="3">
        <v>1</v>
      </c>
      <c r="H12" s="3">
        <v>1</v>
      </c>
      <c r="I12" s="3" t="s">
        <v>7</v>
      </c>
      <c r="J12" s="3" t="s">
        <v>131</v>
      </c>
      <c r="K12" s="3">
        <v>5</v>
      </c>
      <c r="L12" s="14">
        <f t="shared" si="0"/>
        <v>5</v>
      </c>
      <c r="M12" s="14">
        <f t="shared" si="1"/>
        <v>2.5</v>
      </c>
      <c r="N12" s="3" t="s">
        <v>115</v>
      </c>
    </row>
    <row r="13" spans="1:14" ht="76.5" customHeight="1">
      <c r="A13" s="2" t="s">
        <v>191</v>
      </c>
      <c r="B13" s="2" t="s">
        <v>130</v>
      </c>
      <c r="C13" s="2" t="s">
        <v>287</v>
      </c>
      <c r="D13" s="102" t="str">
        <f>LOOKUP(C13,DB!$A:$A,DB!$B:$B)</f>
        <v>IMS</v>
      </c>
      <c r="E13" s="3">
        <v>2</v>
      </c>
      <c r="F13" s="3">
        <v>2</v>
      </c>
      <c r="G13" s="3">
        <v>1</v>
      </c>
      <c r="H13" s="3">
        <v>1</v>
      </c>
      <c r="I13" s="3" t="s">
        <v>7</v>
      </c>
      <c r="J13" s="3" t="s">
        <v>131</v>
      </c>
      <c r="K13" s="3">
        <v>5</v>
      </c>
      <c r="L13" s="14">
        <f t="shared" si="0"/>
        <v>5</v>
      </c>
      <c r="M13" s="14">
        <f t="shared" si="1"/>
        <v>2.5</v>
      </c>
      <c r="N13" s="3" t="s">
        <v>115</v>
      </c>
    </row>
    <row r="14" spans="1:14" ht="76.5" customHeight="1">
      <c r="A14" s="2" t="s">
        <v>192</v>
      </c>
      <c r="B14" s="2" t="s">
        <v>132</v>
      </c>
      <c r="C14" s="2" t="s">
        <v>289</v>
      </c>
      <c r="D14" s="102" t="str">
        <f>LOOKUP(C14,DB!$A:$A,DB!$B:$B)</f>
        <v>PSIS</v>
      </c>
      <c r="E14" s="3">
        <v>2</v>
      </c>
      <c r="F14" s="3">
        <v>1</v>
      </c>
      <c r="G14" s="3">
        <v>0.5</v>
      </c>
      <c r="H14" s="3">
        <v>2</v>
      </c>
      <c r="I14" s="3" t="s">
        <v>7</v>
      </c>
      <c r="J14" s="3" t="s">
        <v>133</v>
      </c>
      <c r="K14" s="3">
        <v>5</v>
      </c>
      <c r="L14" s="14">
        <f t="shared" si="0"/>
        <v>3.5355339059327378</v>
      </c>
      <c r="M14" s="14">
        <f t="shared" si="1"/>
        <v>3.5355339059327378</v>
      </c>
      <c r="N14" s="3" t="s">
        <v>115</v>
      </c>
    </row>
    <row r="15" spans="1:14" ht="76.5" customHeight="1">
      <c r="A15" s="2" t="s">
        <v>193</v>
      </c>
      <c r="B15" s="2" t="s">
        <v>136</v>
      </c>
      <c r="C15" s="2" t="s">
        <v>294</v>
      </c>
      <c r="D15" s="102" t="str">
        <f>LOOKUP(C15,DB!$A:$A,DB!$B:$B)</f>
        <v>TTSS</v>
      </c>
      <c r="E15" s="3">
        <v>2</v>
      </c>
      <c r="F15" s="3">
        <v>2</v>
      </c>
      <c r="G15" s="3">
        <v>1</v>
      </c>
      <c r="H15" s="3">
        <v>1</v>
      </c>
      <c r="I15" s="3" t="s">
        <v>7</v>
      </c>
      <c r="J15" s="3" t="s">
        <v>137</v>
      </c>
      <c r="K15" s="3">
        <v>5</v>
      </c>
      <c r="L15" s="14">
        <f t="shared" si="0"/>
        <v>5</v>
      </c>
      <c r="M15" s="14">
        <f t="shared" si="1"/>
        <v>2.5</v>
      </c>
      <c r="N15" s="3" t="s">
        <v>115</v>
      </c>
    </row>
    <row r="16" spans="1:14" ht="76.5" customHeight="1">
      <c r="A16" s="2" t="s">
        <v>193</v>
      </c>
      <c r="B16" s="2" t="s">
        <v>136</v>
      </c>
      <c r="C16" s="2" t="s">
        <v>295</v>
      </c>
      <c r="D16" s="102" t="str">
        <f>LOOKUP(C16,DB!$A:$A,DB!$B:$B)</f>
        <v>TTSS</v>
      </c>
      <c r="E16" s="3">
        <v>2</v>
      </c>
      <c r="F16" s="3">
        <v>2</v>
      </c>
      <c r="G16" s="3">
        <v>1</v>
      </c>
      <c r="H16" s="3">
        <v>1</v>
      </c>
      <c r="I16" s="3" t="s">
        <v>7</v>
      </c>
      <c r="J16" s="3" t="s">
        <v>137</v>
      </c>
      <c r="K16" s="3">
        <v>5</v>
      </c>
      <c r="L16" s="14">
        <f t="shared" si="0"/>
        <v>5</v>
      </c>
      <c r="M16" s="14">
        <f t="shared" si="1"/>
        <v>2.5</v>
      </c>
      <c r="N16" s="3" t="s">
        <v>115</v>
      </c>
    </row>
    <row r="17" spans="1:14" ht="76.5" customHeight="1">
      <c r="A17" s="2" t="s">
        <v>194</v>
      </c>
      <c r="B17" s="2" t="s">
        <v>138</v>
      </c>
      <c r="C17" s="2" t="s">
        <v>296</v>
      </c>
      <c r="D17" s="102" t="str">
        <f>LOOKUP(C17,DB!$A:$A,DB!$B:$B)</f>
        <v>APS</v>
      </c>
      <c r="E17" s="3">
        <v>1</v>
      </c>
      <c r="F17" s="3">
        <v>1</v>
      </c>
      <c r="G17" s="3">
        <v>1</v>
      </c>
      <c r="H17" s="3">
        <v>1</v>
      </c>
      <c r="I17" s="3" t="s">
        <v>7</v>
      </c>
      <c r="J17" s="3" t="s">
        <v>114</v>
      </c>
      <c r="K17" s="3">
        <v>5</v>
      </c>
      <c r="L17" s="14">
        <f t="shared" si="0"/>
        <v>5</v>
      </c>
      <c r="M17" s="14">
        <f t="shared" si="1"/>
        <v>5</v>
      </c>
      <c r="N17" s="3" t="s">
        <v>115</v>
      </c>
    </row>
    <row r="18" spans="1:14" ht="76.5" customHeight="1">
      <c r="A18" s="30" t="s">
        <v>195</v>
      </c>
      <c r="B18" s="30" t="s">
        <v>139</v>
      </c>
      <c r="C18" s="30" t="s">
        <v>297</v>
      </c>
      <c r="D18" s="102" t="str">
        <f>LOOKUP(C18,DB!$A:$A,DB!$B:$B)</f>
        <v>PSIS</v>
      </c>
      <c r="E18" s="31">
        <v>4</v>
      </c>
      <c r="F18" s="31">
        <v>1</v>
      </c>
      <c r="G18" s="31">
        <v>0.125</v>
      </c>
      <c r="H18" s="31">
        <v>3</v>
      </c>
      <c r="I18" s="31" t="s">
        <v>7</v>
      </c>
      <c r="J18" s="31" t="s">
        <v>129</v>
      </c>
      <c r="K18" s="31">
        <v>5</v>
      </c>
      <c r="L18" s="34">
        <f t="shared" si="0"/>
        <v>1.0825317547305482</v>
      </c>
      <c r="M18" s="34">
        <f t="shared" si="1"/>
        <v>1.0825317547305482</v>
      </c>
      <c r="N18" s="31" t="s">
        <v>115</v>
      </c>
    </row>
    <row r="19" spans="1:14" ht="76.5" customHeight="1">
      <c r="A19" s="2" t="s">
        <v>196</v>
      </c>
      <c r="B19" s="2" t="s">
        <v>140</v>
      </c>
      <c r="C19" s="2" t="s">
        <v>298</v>
      </c>
      <c r="D19" s="102" t="str">
        <f>LOOKUP(C19,DB!$A:$A,DB!$B:$B)</f>
        <v>TTSS</v>
      </c>
      <c r="E19" s="3">
        <v>2</v>
      </c>
      <c r="F19" s="3">
        <v>1</v>
      </c>
      <c r="G19" s="3">
        <v>0.25</v>
      </c>
      <c r="H19" s="3">
        <v>2</v>
      </c>
      <c r="I19" s="3" t="s">
        <v>7</v>
      </c>
      <c r="J19" s="3" t="s">
        <v>141</v>
      </c>
      <c r="K19" s="3">
        <v>5</v>
      </c>
      <c r="L19" s="14">
        <f t="shared" si="0"/>
        <v>1.7677669529663689</v>
      </c>
      <c r="M19" s="14">
        <f t="shared" si="1"/>
        <v>1.7677669529663689</v>
      </c>
      <c r="N19" s="3" t="s">
        <v>115</v>
      </c>
    </row>
    <row r="20" spans="1:14" ht="76.5" customHeight="1">
      <c r="A20" s="2" t="s">
        <v>197</v>
      </c>
      <c r="B20" s="2" t="s">
        <v>142</v>
      </c>
      <c r="C20" s="2" t="s">
        <v>299</v>
      </c>
      <c r="D20" s="102" t="str">
        <f>LOOKUP(C20,DB!$A:$A,DB!$B:$B)</f>
        <v>TTSS</v>
      </c>
      <c r="E20" s="3">
        <v>3</v>
      </c>
      <c r="F20" s="3">
        <v>2</v>
      </c>
      <c r="G20" s="3">
        <v>0.33</v>
      </c>
      <c r="H20" s="3">
        <v>3</v>
      </c>
      <c r="I20" s="3" t="s">
        <v>7</v>
      </c>
      <c r="J20" s="3" t="s">
        <v>143</v>
      </c>
      <c r="K20" s="3">
        <v>5</v>
      </c>
      <c r="L20" s="14">
        <f t="shared" si="0"/>
        <v>2.8578838324886475</v>
      </c>
      <c r="M20" s="14">
        <f t="shared" si="1"/>
        <v>1.4289419162443238</v>
      </c>
      <c r="N20" s="3" t="s">
        <v>115</v>
      </c>
    </row>
    <row r="21" spans="1:14" ht="76.5" customHeight="1">
      <c r="A21" s="2" t="s">
        <v>197</v>
      </c>
      <c r="B21" s="2" t="s">
        <v>142</v>
      </c>
      <c r="C21" s="2" t="s">
        <v>298</v>
      </c>
      <c r="D21" s="102" t="str">
        <f>LOOKUP(C21,DB!$A:$A,DB!$B:$B)</f>
        <v>TTSS</v>
      </c>
      <c r="E21" s="3">
        <v>3</v>
      </c>
      <c r="F21" s="3">
        <v>2</v>
      </c>
      <c r="G21" s="3">
        <v>0.33</v>
      </c>
      <c r="H21" s="3">
        <v>3</v>
      </c>
      <c r="I21" s="3" t="s">
        <v>7</v>
      </c>
      <c r="J21" s="3" t="s">
        <v>143</v>
      </c>
      <c r="K21" s="3">
        <v>5</v>
      </c>
      <c r="L21" s="14">
        <f t="shared" si="0"/>
        <v>2.8578838324886475</v>
      </c>
      <c r="M21" s="14">
        <f t="shared" si="1"/>
        <v>1.4289419162443238</v>
      </c>
      <c r="N21" s="3" t="s">
        <v>115</v>
      </c>
    </row>
    <row r="22" spans="1:14" ht="76.5" customHeight="1">
      <c r="A22" s="30" t="s">
        <v>198</v>
      </c>
      <c r="B22" s="30" t="s">
        <v>144</v>
      </c>
      <c r="C22" s="30" t="s">
        <v>300</v>
      </c>
      <c r="D22" s="102" t="str">
        <f>LOOKUP(C22,DB!$A:$A,DB!$B:$B)</f>
        <v>TTSS</v>
      </c>
      <c r="E22" s="31">
        <v>2</v>
      </c>
      <c r="F22" s="31">
        <v>2</v>
      </c>
      <c r="G22" s="31">
        <v>0.75</v>
      </c>
      <c r="H22" s="31">
        <v>2</v>
      </c>
      <c r="I22" s="31" t="s">
        <v>7</v>
      </c>
      <c r="J22" s="31" t="s">
        <v>145</v>
      </c>
      <c r="K22" s="31">
        <v>5</v>
      </c>
      <c r="L22" s="34">
        <f t="shared" si="0"/>
        <v>5.3033008588991066</v>
      </c>
      <c r="M22" s="34">
        <f>L22/3</f>
        <v>1.7677669529663689</v>
      </c>
      <c r="N22" s="31" t="s">
        <v>115</v>
      </c>
    </row>
    <row r="23" spans="1:14" ht="76.5" customHeight="1">
      <c r="A23" s="30" t="s">
        <v>198</v>
      </c>
      <c r="B23" s="30" t="s">
        <v>144</v>
      </c>
      <c r="C23" s="30" t="s">
        <v>301</v>
      </c>
      <c r="D23" s="102" t="str">
        <f>LOOKUP(C23,DB!$A:$A,DB!$B:$B)</f>
        <v>TTSS</v>
      </c>
      <c r="E23" s="31">
        <v>2</v>
      </c>
      <c r="F23" s="31">
        <v>2</v>
      </c>
      <c r="G23" s="31">
        <v>0.75</v>
      </c>
      <c r="H23" s="31">
        <v>2</v>
      </c>
      <c r="I23" s="31" t="s">
        <v>7</v>
      </c>
      <c r="J23" s="31" t="s">
        <v>145</v>
      </c>
      <c r="K23" s="31">
        <v>5</v>
      </c>
      <c r="L23" s="34">
        <f t="shared" si="0"/>
        <v>5.3033008588991066</v>
      </c>
      <c r="M23" s="34">
        <f>L23/3*2</f>
        <v>3.5355339059327378</v>
      </c>
      <c r="N23" s="31" t="s">
        <v>115</v>
      </c>
    </row>
    <row r="24" spans="1:14" ht="76.5" customHeight="1">
      <c r="A24" s="2" t="s">
        <v>199</v>
      </c>
      <c r="B24" s="2" t="s">
        <v>120</v>
      </c>
      <c r="C24" s="2" t="s">
        <v>279</v>
      </c>
      <c r="D24" s="102" t="str">
        <f>LOOKUP(C24,DB!$A:$A,DB!$B:$B)</f>
        <v>IMS</v>
      </c>
      <c r="E24" s="3">
        <v>1</v>
      </c>
      <c r="F24" s="3">
        <v>1</v>
      </c>
      <c r="G24" s="3">
        <v>1</v>
      </c>
      <c r="H24" s="3">
        <v>1</v>
      </c>
      <c r="I24" s="3" t="s">
        <v>7</v>
      </c>
      <c r="J24" s="3" t="s">
        <v>146</v>
      </c>
      <c r="K24" s="3">
        <v>5</v>
      </c>
      <c r="L24" s="14">
        <f t="shared" si="0"/>
        <v>5</v>
      </c>
      <c r="M24" s="14">
        <f t="shared" ref="M24:M55" si="2">L24/F24</f>
        <v>5</v>
      </c>
      <c r="N24" s="3" t="s">
        <v>115</v>
      </c>
    </row>
    <row r="25" spans="1:14" ht="76.5" customHeight="1">
      <c r="A25" s="2" t="s">
        <v>200</v>
      </c>
      <c r="B25" s="2" t="s">
        <v>121</v>
      </c>
      <c r="C25" s="2" t="s">
        <v>302</v>
      </c>
      <c r="D25" s="102" t="str">
        <f>LOOKUP(C25,DB!$A:$A,DB!$B:$B)</f>
        <v>IMS</v>
      </c>
      <c r="E25" s="3">
        <v>2</v>
      </c>
      <c r="F25" s="3">
        <v>1</v>
      </c>
      <c r="G25" s="3">
        <v>0.5</v>
      </c>
      <c r="H25" s="3">
        <v>2</v>
      </c>
      <c r="I25" s="3" t="s">
        <v>7</v>
      </c>
      <c r="J25" s="3" t="s">
        <v>147</v>
      </c>
      <c r="K25" s="3">
        <v>5</v>
      </c>
      <c r="L25" s="14">
        <f t="shared" si="0"/>
        <v>3.5355339059327378</v>
      </c>
      <c r="M25" s="14">
        <f t="shared" si="2"/>
        <v>3.5355339059327378</v>
      </c>
      <c r="N25" s="3" t="s">
        <v>115</v>
      </c>
    </row>
    <row r="26" spans="1:14" ht="76.5" customHeight="1">
      <c r="A26" s="2" t="s">
        <v>201</v>
      </c>
      <c r="B26" s="2" t="s">
        <v>148</v>
      </c>
      <c r="C26" s="2" t="s">
        <v>303</v>
      </c>
      <c r="D26" s="102" t="str">
        <f>LOOKUP(C26,DB!$A:$A,DB!$B:$B)</f>
        <v>IMS</v>
      </c>
      <c r="E26" s="3">
        <v>2</v>
      </c>
      <c r="F26" s="3">
        <v>2</v>
      </c>
      <c r="G26" s="3">
        <v>1</v>
      </c>
      <c r="H26" s="3">
        <v>1</v>
      </c>
      <c r="I26" s="3" t="s">
        <v>7</v>
      </c>
      <c r="J26" s="3" t="s">
        <v>114</v>
      </c>
      <c r="K26" s="3">
        <v>5</v>
      </c>
      <c r="L26" s="14">
        <f t="shared" si="0"/>
        <v>5</v>
      </c>
      <c r="M26" s="14">
        <f t="shared" si="2"/>
        <v>2.5</v>
      </c>
      <c r="N26" s="3" t="s">
        <v>115</v>
      </c>
    </row>
    <row r="27" spans="1:14" ht="76.5" customHeight="1">
      <c r="A27" s="2" t="s">
        <v>201</v>
      </c>
      <c r="B27" s="2" t="s">
        <v>148</v>
      </c>
      <c r="C27" s="2" t="s">
        <v>304</v>
      </c>
      <c r="D27" s="102" t="str">
        <f>LOOKUP(C27,DB!$A:$A,DB!$B:$B)</f>
        <v>IMS</v>
      </c>
      <c r="E27" s="3">
        <v>2</v>
      </c>
      <c r="F27" s="3">
        <v>2</v>
      </c>
      <c r="G27" s="3">
        <v>1</v>
      </c>
      <c r="H27" s="3">
        <v>1</v>
      </c>
      <c r="I27" s="3" t="s">
        <v>7</v>
      </c>
      <c r="J27" s="3" t="s">
        <v>114</v>
      </c>
      <c r="K27" s="3">
        <v>5</v>
      </c>
      <c r="L27" s="14">
        <f t="shared" si="0"/>
        <v>5</v>
      </c>
      <c r="M27" s="14">
        <f t="shared" si="2"/>
        <v>2.5</v>
      </c>
      <c r="N27" s="3" t="s">
        <v>115</v>
      </c>
    </row>
    <row r="28" spans="1:14" ht="76.5" customHeight="1">
      <c r="A28" s="2" t="s">
        <v>202</v>
      </c>
      <c r="B28" s="2" t="s">
        <v>151</v>
      </c>
      <c r="C28" s="2" t="s">
        <v>306</v>
      </c>
      <c r="D28" s="102" t="str">
        <f>LOOKUP(C28,DB!$A:$A,DB!$B:$B)</f>
        <v>PSIS</v>
      </c>
      <c r="E28" s="3">
        <v>1</v>
      </c>
      <c r="F28" s="3">
        <v>1</v>
      </c>
      <c r="G28" s="3">
        <v>1</v>
      </c>
      <c r="H28" s="3">
        <v>1</v>
      </c>
      <c r="I28" s="3" t="s">
        <v>7</v>
      </c>
      <c r="J28" s="3" t="s">
        <v>114</v>
      </c>
      <c r="K28" s="3">
        <v>5</v>
      </c>
      <c r="L28" s="14">
        <f t="shared" si="0"/>
        <v>5</v>
      </c>
      <c r="M28" s="14">
        <f t="shared" si="2"/>
        <v>5</v>
      </c>
      <c r="N28" s="3" t="s">
        <v>115</v>
      </c>
    </row>
    <row r="29" spans="1:14" ht="76.5" customHeight="1">
      <c r="A29" s="2" t="s">
        <v>203</v>
      </c>
      <c r="B29" s="2" t="s">
        <v>154</v>
      </c>
      <c r="C29" s="2" t="s">
        <v>283</v>
      </c>
      <c r="D29" s="102" t="str">
        <f>LOOKUP(C29,DB!$A:$A,DB!$B:$B)</f>
        <v>IMS</v>
      </c>
      <c r="E29" s="3">
        <v>1</v>
      </c>
      <c r="F29" s="3">
        <v>1</v>
      </c>
      <c r="G29" s="3">
        <v>1</v>
      </c>
      <c r="H29" s="3">
        <v>1</v>
      </c>
      <c r="I29" s="3" t="s">
        <v>7</v>
      </c>
      <c r="J29" s="3" t="s">
        <v>114</v>
      </c>
      <c r="K29" s="3">
        <v>5</v>
      </c>
      <c r="L29" s="14">
        <f t="shared" si="0"/>
        <v>5</v>
      </c>
      <c r="M29" s="14">
        <f t="shared" si="2"/>
        <v>5</v>
      </c>
      <c r="N29" s="3" t="s">
        <v>115</v>
      </c>
    </row>
    <row r="30" spans="1:14" ht="76.5" customHeight="1">
      <c r="A30" s="2" t="s">
        <v>204</v>
      </c>
      <c r="B30" s="2" t="s">
        <v>155</v>
      </c>
      <c r="C30" s="2" t="s">
        <v>287</v>
      </c>
      <c r="D30" s="102" t="str">
        <f>LOOKUP(C30,DB!$A:$A,DB!$B:$B)</f>
        <v>IMS</v>
      </c>
      <c r="E30" s="3">
        <v>2</v>
      </c>
      <c r="F30" s="3">
        <v>2</v>
      </c>
      <c r="G30" s="3">
        <v>1</v>
      </c>
      <c r="H30" s="3">
        <v>1</v>
      </c>
      <c r="I30" s="3" t="s">
        <v>7</v>
      </c>
      <c r="J30" s="3" t="s">
        <v>114</v>
      </c>
      <c r="K30" s="3">
        <v>5</v>
      </c>
      <c r="L30" s="14">
        <f t="shared" si="0"/>
        <v>5</v>
      </c>
      <c r="M30" s="14">
        <f t="shared" si="2"/>
        <v>2.5</v>
      </c>
      <c r="N30" s="3" t="s">
        <v>115</v>
      </c>
    </row>
    <row r="31" spans="1:14" ht="76.5" customHeight="1">
      <c r="A31" s="2" t="s">
        <v>204</v>
      </c>
      <c r="B31" s="2" t="s">
        <v>155</v>
      </c>
      <c r="C31" s="2" t="s">
        <v>282</v>
      </c>
      <c r="D31" s="102" t="str">
        <f>LOOKUP(C31,DB!$A:$A,DB!$B:$B)</f>
        <v>IMS</v>
      </c>
      <c r="E31" s="3">
        <v>2</v>
      </c>
      <c r="F31" s="3">
        <v>2</v>
      </c>
      <c r="G31" s="3">
        <v>1</v>
      </c>
      <c r="H31" s="3">
        <v>1</v>
      </c>
      <c r="I31" s="3" t="s">
        <v>7</v>
      </c>
      <c r="J31" s="3" t="s">
        <v>114</v>
      </c>
      <c r="K31" s="3">
        <v>5</v>
      </c>
      <c r="L31" s="14">
        <f t="shared" si="0"/>
        <v>5</v>
      </c>
      <c r="M31" s="14">
        <f t="shared" si="2"/>
        <v>2.5</v>
      </c>
      <c r="N31" s="3" t="s">
        <v>115</v>
      </c>
    </row>
    <row r="32" spans="1:14" ht="76.5" customHeight="1">
      <c r="A32" s="2" t="s">
        <v>205</v>
      </c>
      <c r="B32" s="2" t="s">
        <v>134</v>
      </c>
      <c r="C32" s="2" t="s">
        <v>290</v>
      </c>
      <c r="D32" s="102" t="str">
        <f>LOOKUP(C32,DB!$A:$A,DB!$B:$B)</f>
        <v>PSIS</v>
      </c>
      <c r="E32" s="3">
        <v>2</v>
      </c>
      <c r="F32" s="3">
        <v>2</v>
      </c>
      <c r="G32" s="3">
        <v>1</v>
      </c>
      <c r="H32" s="3">
        <v>1</v>
      </c>
      <c r="I32" s="3" t="s">
        <v>7</v>
      </c>
      <c r="J32" s="3" t="s">
        <v>114</v>
      </c>
      <c r="K32" s="3">
        <v>5</v>
      </c>
      <c r="L32" s="14">
        <f t="shared" si="0"/>
        <v>5</v>
      </c>
      <c r="M32" s="14">
        <f t="shared" si="2"/>
        <v>2.5</v>
      </c>
      <c r="N32" s="3" t="s">
        <v>115</v>
      </c>
    </row>
    <row r="33" spans="1:14" ht="76.5" customHeight="1">
      <c r="A33" s="2" t="s">
        <v>205</v>
      </c>
      <c r="B33" s="2" t="s">
        <v>134</v>
      </c>
      <c r="C33" s="2" t="s">
        <v>291</v>
      </c>
      <c r="D33" s="102" t="str">
        <f>LOOKUP(C33,DB!$A:$A,DB!$B:$B)</f>
        <v>PSIS</v>
      </c>
      <c r="E33" s="3">
        <v>2</v>
      </c>
      <c r="F33" s="3">
        <v>2</v>
      </c>
      <c r="G33" s="3">
        <v>1</v>
      </c>
      <c r="H33" s="3">
        <v>1</v>
      </c>
      <c r="I33" s="3" t="s">
        <v>7</v>
      </c>
      <c r="J33" s="3" t="s">
        <v>114</v>
      </c>
      <c r="K33" s="3">
        <v>5</v>
      </c>
      <c r="L33" s="14">
        <f t="shared" si="0"/>
        <v>5</v>
      </c>
      <c r="M33" s="14">
        <f t="shared" si="2"/>
        <v>2.5</v>
      </c>
      <c r="N33" s="3" t="s">
        <v>115</v>
      </c>
    </row>
    <row r="34" spans="1:14" ht="76.5" customHeight="1">
      <c r="A34" s="2" t="s">
        <v>206</v>
      </c>
      <c r="B34" s="2" t="s">
        <v>156</v>
      </c>
      <c r="C34" s="2" t="s">
        <v>308</v>
      </c>
      <c r="D34" s="102" t="str">
        <f>LOOKUP(C34,DB!$A:$A,DB!$B:$B)</f>
        <v>SAS OS</v>
      </c>
      <c r="E34" s="3">
        <v>2</v>
      </c>
      <c r="F34" s="3">
        <v>2</v>
      </c>
      <c r="G34" s="3">
        <v>1</v>
      </c>
      <c r="H34" s="3">
        <v>1</v>
      </c>
      <c r="I34" s="3" t="s">
        <v>12</v>
      </c>
      <c r="J34" s="3" t="s">
        <v>127</v>
      </c>
      <c r="K34" s="3">
        <v>5</v>
      </c>
      <c r="L34" s="14">
        <f t="shared" si="0"/>
        <v>5</v>
      </c>
      <c r="M34" s="14">
        <f t="shared" si="2"/>
        <v>2.5</v>
      </c>
      <c r="N34" s="3" t="s">
        <v>115</v>
      </c>
    </row>
    <row r="35" spans="1:14" ht="76.5" customHeight="1">
      <c r="A35" s="2" t="s">
        <v>206</v>
      </c>
      <c r="B35" s="2" t="s">
        <v>156</v>
      </c>
      <c r="C35" s="2" t="s">
        <v>269</v>
      </c>
      <c r="D35" s="102" t="str">
        <f>LOOKUP(C35,DB!$A:$A,DB!$B:$B)</f>
        <v>SAS OS</v>
      </c>
      <c r="E35" s="3">
        <v>2</v>
      </c>
      <c r="F35" s="3">
        <v>2</v>
      </c>
      <c r="G35" s="3">
        <v>1</v>
      </c>
      <c r="H35" s="3">
        <v>1</v>
      </c>
      <c r="I35" s="3" t="s">
        <v>12</v>
      </c>
      <c r="J35" s="3" t="s">
        <v>127</v>
      </c>
      <c r="K35" s="3">
        <v>5</v>
      </c>
      <c r="L35" s="14">
        <f t="shared" ref="L35:L55" si="3">K35*G35*SQRT(H35)</f>
        <v>5</v>
      </c>
      <c r="M35" s="14">
        <f t="shared" si="2"/>
        <v>2.5</v>
      </c>
      <c r="N35" s="3" t="s">
        <v>115</v>
      </c>
    </row>
    <row r="36" spans="1:14" ht="76.5" customHeight="1">
      <c r="A36" s="2" t="s">
        <v>207</v>
      </c>
      <c r="B36" s="2" t="s">
        <v>157</v>
      </c>
      <c r="C36" s="2" t="s">
        <v>309</v>
      </c>
      <c r="D36" s="102" t="str">
        <f>LOOKUP(C36,DB!$A:$A,DB!$B:$B)</f>
        <v>APS</v>
      </c>
      <c r="E36" s="3">
        <v>1</v>
      </c>
      <c r="F36" s="3">
        <v>1</v>
      </c>
      <c r="G36" s="3">
        <v>1</v>
      </c>
      <c r="H36" s="3">
        <v>1</v>
      </c>
      <c r="I36" s="3" t="s">
        <v>7</v>
      </c>
      <c r="J36" s="3" t="s">
        <v>114</v>
      </c>
      <c r="K36" s="3">
        <v>5</v>
      </c>
      <c r="L36" s="14">
        <f t="shared" si="3"/>
        <v>5</v>
      </c>
      <c r="M36" s="14">
        <f t="shared" si="2"/>
        <v>5</v>
      </c>
      <c r="N36" s="3" t="s">
        <v>115</v>
      </c>
    </row>
    <row r="37" spans="1:14" ht="76.5" customHeight="1">
      <c r="A37" s="2" t="s">
        <v>208</v>
      </c>
      <c r="B37" s="2" t="s">
        <v>158</v>
      </c>
      <c r="C37" s="2" t="s">
        <v>310</v>
      </c>
      <c r="D37" s="102" t="str">
        <f>LOOKUP(C37,DB!$A:$A,DB!$B:$B)</f>
        <v>SMS</v>
      </c>
      <c r="E37" s="3">
        <v>2</v>
      </c>
      <c r="F37" s="3">
        <v>1</v>
      </c>
      <c r="G37" s="3">
        <v>0.5</v>
      </c>
      <c r="H37" s="3">
        <v>2</v>
      </c>
      <c r="I37" s="3" t="s">
        <v>7</v>
      </c>
      <c r="J37" s="3" t="s">
        <v>129</v>
      </c>
      <c r="K37" s="3">
        <v>5</v>
      </c>
      <c r="L37" s="14">
        <f t="shared" si="3"/>
        <v>3.5355339059327378</v>
      </c>
      <c r="M37" s="14">
        <f t="shared" si="2"/>
        <v>3.5355339059327378</v>
      </c>
      <c r="N37" s="3" t="s">
        <v>115</v>
      </c>
    </row>
    <row r="38" spans="1:14" ht="76.5" customHeight="1">
      <c r="A38" s="2" t="s">
        <v>209</v>
      </c>
      <c r="B38" s="2" t="s">
        <v>159</v>
      </c>
      <c r="C38" s="2" t="s">
        <v>295</v>
      </c>
      <c r="D38" s="102" t="str">
        <f>LOOKUP(C38,DB!$A:$A,DB!$B:$B)</f>
        <v>TTSS</v>
      </c>
      <c r="E38" s="3">
        <v>1</v>
      </c>
      <c r="F38" s="3">
        <v>1</v>
      </c>
      <c r="G38" s="3">
        <v>1</v>
      </c>
      <c r="H38" s="3">
        <v>1</v>
      </c>
      <c r="I38" s="3" t="s">
        <v>7</v>
      </c>
      <c r="J38" s="3" t="s">
        <v>137</v>
      </c>
      <c r="K38" s="3">
        <v>5</v>
      </c>
      <c r="L38" s="14">
        <f t="shared" si="3"/>
        <v>5</v>
      </c>
      <c r="M38" s="14">
        <f t="shared" si="2"/>
        <v>5</v>
      </c>
      <c r="N38" s="3" t="s">
        <v>115</v>
      </c>
    </row>
    <row r="39" spans="1:14" ht="76.5" customHeight="1">
      <c r="A39" s="2" t="s">
        <v>210</v>
      </c>
      <c r="B39" s="2" t="s">
        <v>160</v>
      </c>
      <c r="C39" s="2" t="s">
        <v>275</v>
      </c>
      <c r="D39" s="102" t="str">
        <f>LOOKUP(C39,DB!$A:$A,DB!$B:$B)</f>
        <v>DAS OTS</v>
      </c>
      <c r="E39" s="3">
        <v>1</v>
      </c>
      <c r="F39" s="3">
        <v>1</v>
      </c>
      <c r="G39" s="3">
        <v>1</v>
      </c>
      <c r="H39" s="3">
        <v>1</v>
      </c>
      <c r="I39" s="3" t="s">
        <v>7</v>
      </c>
      <c r="J39" s="3" t="s">
        <v>129</v>
      </c>
      <c r="K39" s="3">
        <v>5</v>
      </c>
      <c r="L39" s="14">
        <f t="shared" si="3"/>
        <v>5</v>
      </c>
      <c r="M39" s="14">
        <f t="shared" si="2"/>
        <v>5</v>
      </c>
      <c r="N39" s="3" t="s">
        <v>115</v>
      </c>
    </row>
    <row r="40" spans="1:14" ht="76.5" customHeight="1">
      <c r="A40" s="2" t="s">
        <v>211</v>
      </c>
      <c r="B40" s="2" t="s">
        <v>120</v>
      </c>
      <c r="C40" s="2" t="s">
        <v>279</v>
      </c>
      <c r="D40" s="102" t="str">
        <f>LOOKUP(C40,DB!$A:$A,DB!$B:$B)</f>
        <v>IMS</v>
      </c>
      <c r="E40" s="3">
        <v>2</v>
      </c>
      <c r="F40" s="3">
        <v>1</v>
      </c>
      <c r="G40" s="3">
        <v>0.5</v>
      </c>
      <c r="H40" s="3">
        <v>2</v>
      </c>
      <c r="I40" s="3" t="s">
        <v>7</v>
      </c>
      <c r="J40" s="3" t="s">
        <v>114</v>
      </c>
      <c r="K40" s="3">
        <v>5</v>
      </c>
      <c r="L40" s="14">
        <f t="shared" si="3"/>
        <v>3.5355339059327378</v>
      </c>
      <c r="M40" s="14">
        <f t="shared" si="2"/>
        <v>3.5355339059327378</v>
      </c>
      <c r="N40" s="3" t="s">
        <v>115</v>
      </c>
    </row>
    <row r="41" spans="1:14" ht="76.5" customHeight="1">
      <c r="A41" s="2" t="s">
        <v>212</v>
      </c>
      <c r="B41" s="2" t="s">
        <v>161</v>
      </c>
      <c r="C41" s="2" t="s">
        <v>311</v>
      </c>
      <c r="D41" s="102" t="str">
        <f>LOOKUP(C41,DB!$A:$A,DB!$B:$B)</f>
        <v>SAS</v>
      </c>
      <c r="E41" s="3">
        <v>3</v>
      </c>
      <c r="F41" s="3">
        <v>1</v>
      </c>
      <c r="G41" s="3">
        <v>0.33</v>
      </c>
      <c r="H41" s="3">
        <v>3</v>
      </c>
      <c r="I41" s="3" t="s">
        <v>7</v>
      </c>
      <c r="J41" s="3" t="s">
        <v>124</v>
      </c>
      <c r="K41" s="3">
        <v>5</v>
      </c>
      <c r="L41" s="14">
        <f t="shared" si="3"/>
        <v>2.8578838324886475</v>
      </c>
      <c r="M41" s="14">
        <f t="shared" si="2"/>
        <v>2.8578838324886475</v>
      </c>
      <c r="N41" s="3" t="s">
        <v>115</v>
      </c>
    </row>
    <row r="42" spans="1:14" ht="76.5" customHeight="1">
      <c r="A42" s="2" t="s">
        <v>213</v>
      </c>
      <c r="B42" s="2" t="s">
        <v>162</v>
      </c>
      <c r="C42" s="2" t="s">
        <v>271</v>
      </c>
      <c r="D42" s="102" t="str">
        <f>LOOKUP(C42,DB!$A:$A,DB!$B:$B)</f>
        <v>PSIS</v>
      </c>
      <c r="E42" s="3">
        <v>2</v>
      </c>
      <c r="F42" s="3">
        <v>2</v>
      </c>
      <c r="G42" s="3">
        <v>1</v>
      </c>
      <c r="H42" s="3">
        <v>1</v>
      </c>
      <c r="I42" s="3" t="s">
        <v>7</v>
      </c>
      <c r="J42" s="3" t="s">
        <v>114</v>
      </c>
      <c r="K42" s="3">
        <v>5</v>
      </c>
      <c r="L42" s="14">
        <f t="shared" si="3"/>
        <v>5</v>
      </c>
      <c r="M42" s="14">
        <f t="shared" si="2"/>
        <v>2.5</v>
      </c>
      <c r="N42" s="3" t="s">
        <v>115</v>
      </c>
    </row>
    <row r="43" spans="1:14" ht="76.5" customHeight="1">
      <c r="A43" s="2" t="s">
        <v>213</v>
      </c>
      <c r="B43" s="2" t="s">
        <v>162</v>
      </c>
      <c r="C43" s="2" t="s">
        <v>270</v>
      </c>
      <c r="D43" s="102" t="str">
        <f>LOOKUP(C43,DB!$A:$A,DB!$B:$B)</f>
        <v>PSIS</v>
      </c>
      <c r="E43" s="3">
        <v>2</v>
      </c>
      <c r="F43" s="3">
        <v>2</v>
      </c>
      <c r="G43" s="3">
        <v>1</v>
      </c>
      <c r="H43" s="3">
        <v>1</v>
      </c>
      <c r="I43" s="3" t="s">
        <v>7</v>
      </c>
      <c r="J43" s="3" t="s">
        <v>114</v>
      </c>
      <c r="K43" s="3">
        <v>5</v>
      </c>
      <c r="L43" s="14">
        <f t="shared" si="3"/>
        <v>5</v>
      </c>
      <c r="M43" s="14">
        <f t="shared" si="2"/>
        <v>2.5</v>
      </c>
      <c r="N43" s="3" t="s">
        <v>115</v>
      </c>
    </row>
    <row r="44" spans="1:14" ht="76.5" customHeight="1">
      <c r="A44" s="2" t="s">
        <v>214</v>
      </c>
      <c r="B44" s="2" t="s">
        <v>164</v>
      </c>
      <c r="C44" s="2" t="s">
        <v>273</v>
      </c>
      <c r="D44" s="102" t="str">
        <f>LOOKUP(C44,DB!$A:$A,DB!$B:$B)</f>
        <v>PSIS</v>
      </c>
      <c r="E44" s="3">
        <v>2</v>
      </c>
      <c r="F44" s="3">
        <v>2</v>
      </c>
      <c r="G44" s="3">
        <v>1</v>
      </c>
      <c r="H44" s="3">
        <v>1</v>
      </c>
      <c r="I44" s="3" t="s">
        <v>7</v>
      </c>
      <c r="J44" s="3" t="s">
        <v>114</v>
      </c>
      <c r="K44" s="3">
        <v>5</v>
      </c>
      <c r="L44" s="14">
        <f t="shared" si="3"/>
        <v>5</v>
      </c>
      <c r="M44" s="14">
        <f t="shared" si="2"/>
        <v>2.5</v>
      </c>
      <c r="N44" s="3" t="s">
        <v>115</v>
      </c>
    </row>
    <row r="45" spans="1:14" ht="76.5" customHeight="1">
      <c r="A45" s="2" t="s">
        <v>214</v>
      </c>
      <c r="B45" s="2" t="s">
        <v>164</v>
      </c>
      <c r="C45" s="2" t="s">
        <v>263</v>
      </c>
      <c r="D45" s="102" t="str">
        <f>LOOKUP(C45,DB!$A:$A,DB!$B:$B)</f>
        <v>PSIS</v>
      </c>
      <c r="E45" s="3">
        <v>2</v>
      </c>
      <c r="F45" s="3">
        <v>2</v>
      </c>
      <c r="G45" s="3">
        <v>1</v>
      </c>
      <c r="H45" s="3">
        <v>1</v>
      </c>
      <c r="I45" s="3" t="s">
        <v>7</v>
      </c>
      <c r="J45" s="3" t="s">
        <v>114</v>
      </c>
      <c r="K45" s="3">
        <v>5</v>
      </c>
      <c r="L45" s="14">
        <f t="shared" si="3"/>
        <v>5</v>
      </c>
      <c r="M45" s="14">
        <f t="shared" si="2"/>
        <v>2.5</v>
      </c>
      <c r="N45" s="3" t="s">
        <v>115</v>
      </c>
    </row>
    <row r="46" spans="1:14" ht="76.5" customHeight="1">
      <c r="A46" s="2" t="s">
        <v>215</v>
      </c>
      <c r="B46" s="2" t="s">
        <v>165</v>
      </c>
      <c r="C46" s="2" t="s">
        <v>312</v>
      </c>
      <c r="D46" s="102" t="str">
        <f>LOOKUP(C46,DB!$A:$A,DB!$B:$B)</f>
        <v>SMS</v>
      </c>
      <c r="E46" s="3">
        <v>2</v>
      </c>
      <c r="F46" s="3">
        <v>1</v>
      </c>
      <c r="G46" s="3">
        <v>0.5</v>
      </c>
      <c r="H46" s="3">
        <v>2</v>
      </c>
      <c r="I46" s="3" t="s">
        <v>7</v>
      </c>
      <c r="J46" s="3" t="s">
        <v>129</v>
      </c>
      <c r="K46" s="3">
        <v>5</v>
      </c>
      <c r="L46" s="14">
        <f t="shared" si="3"/>
        <v>3.5355339059327378</v>
      </c>
      <c r="M46" s="14">
        <f t="shared" si="2"/>
        <v>3.5355339059327378</v>
      </c>
      <c r="N46" s="3" t="s">
        <v>115</v>
      </c>
    </row>
    <row r="47" spans="1:14" ht="76.5" customHeight="1">
      <c r="A47" s="2" t="s">
        <v>216</v>
      </c>
      <c r="B47" s="2" t="s">
        <v>158</v>
      </c>
      <c r="C47" s="2" t="s">
        <v>310</v>
      </c>
      <c r="D47" s="102" t="str">
        <f>LOOKUP(C47,DB!$A:$A,DB!$B:$B)</f>
        <v>SMS</v>
      </c>
      <c r="E47" s="3">
        <v>1</v>
      </c>
      <c r="F47" s="3">
        <v>1</v>
      </c>
      <c r="G47" s="3">
        <v>1</v>
      </c>
      <c r="H47" s="3">
        <v>1</v>
      </c>
      <c r="I47" s="3" t="s">
        <v>7</v>
      </c>
      <c r="J47" s="3" t="s">
        <v>167</v>
      </c>
      <c r="K47" s="3">
        <v>5</v>
      </c>
      <c r="L47" s="14">
        <f t="shared" si="3"/>
        <v>5</v>
      </c>
      <c r="M47" s="14">
        <f t="shared" si="2"/>
        <v>5</v>
      </c>
      <c r="N47" s="3" t="s">
        <v>115</v>
      </c>
    </row>
    <row r="48" spans="1:14" ht="76.5" customHeight="1">
      <c r="A48" s="2" t="s">
        <v>217</v>
      </c>
      <c r="B48" s="2" t="s">
        <v>168</v>
      </c>
      <c r="C48" s="2" t="s">
        <v>314</v>
      </c>
      <c r="D48" s="102" t="str">
        <f>LOOKUP(C48,DB!$A:$A,DB!$B:$B)</f>
        <v>SAS</v>
      </c>
      <c r="E48" s="3">
        <v>2</v>
      </c>
      <c r="F48" s="3">
        <v>2</v>
      </c>
      <c r="G48" s="3">
        <v>1</v>
      </c>
      <c r="H48" s="3">
        <v>1</v>
      </c>
      <c r="I48" s="3" t="s">
        <v>12</v>
      </c>
      <c r="J48" s="3" t="s">
        <v>114</v>
      </c>
      <c r="K48" s="3">
        <v>5</v>
      </c>
      <c r="L48" s="14">
        <f t="shared" si="3"/>
        <v>5</v>
      </c>
      <c r="M48" s="14">
        <f t="shared" si="2"/>
        <v>2.5</v>
      </c>
      <c r="N48" s="3" t="s">
        <v>115</v>
      </c>
    </row>
    <row r="49" spans="1:14" ht="76.5" customHeight="1">
      <c r="A49" s="2" t="s">
        <v>217</v>
      </c>
      <c r="B49" s="2" t="s">
        <v>168</v>
      </c>
      <c r="C49" s="2" t="s">
        <v>315</v>
      </c>
      <c r="D49" s="102" t="str">
        <f>LOOKUP(C49,DB!$A:$A,DB!$B:$B)</f>
        <v>SAS</v>
      </c>
      <c r="E49" s="3">
        <v>2</v>
      </c>
      <c r="F49" s="3">
        <v>2</v>
      </c>
      <c r="G49" s="3">
        <v>1</v>
      </c>
      <c r="H49" s="3">
        <v>1</v>
      </c>
      <c r="I49" s="3" t="s">
        <v>12</v>
      </c>
      <c r="J49" s="3" t="s">
        <v>114</v>
      </c>
      <c r="K49" s="3">
        <v>5</v>
      </c>
      <c r="L49" s="14">
        <f t="shared" si="3"/>
        <v>5</v>
      </c>
      <c r="M49" s="14">
        <f t="shared" si="2"/>
        <v>2.5</v>
      </c>
      <c r="N49" s="3" t="s">
        <v>115</v>
      </c>
    </row>
    <row r="50" spans="1:14" ht="76.5" customHeight="1">
      <c r="A50" s="2" t="s">
        <v>218</v>
      </c>
      <c r="B50" s="2" t="s">
        <v>169</v>
      </c>
      <c r="C50" s="2" t="s">
        <v>316</v>
      </c>
      <c r="D50" s="102" t="str">
        <f>LOOKUP(C50,DB!$A:$A,DB!$B:$B)</f>
        <v>APS</v>
      </c>
      <c r="E50" s="3">
        <v>2</v>
      </c>
      <c r="F50" s="3">
        <v>2</v>
      </c>
      <c r="G50" s="3">
        <v>1</v>
      </c>
      <c r="H50" s="3">
        <v>1</v>
      </c>
      <c r="I50" s="3" t="s">
        <v>7</v>
      </c>
      <c r="J50" s="3" t="s">
        <v>127</v>
      </c>
      <c r="K50" s="3">
        <v>5</v>
      </c>
      <c r="L50" s="14">
        <f t="shared" si="3"/>
        <v>5</v>
      </c>
      <c r="M50" s="14">
        <f t="shared" si="2"/>
        <v>2.5</v>
      </c>
      <c r="N50" s="3" t="s">
        <v>115</v>
      </c>
    </row>
    <row r="51" spans="1:14" ht="76.5" customHeight="1">
      <c r="A51" s="2" t="s">
        <v>218</v>
      </c>
      <c r="B51" s="2" t="s">
        <v>169</v>
      </c>
      <c r="C51" s="2" t="s">
        <v>317</v>
      </c>
      <c r="D51" s="102" t="str">
        <f>LOOKUP(C51,DB!$A:$A,DB!$B:$B)</f>
        <v>APS</v>
      </c>
      <c r="E51" s="3">
        <v>2</v>
      </c>
      <c r="F51" s="3">
        <v>2</v>
      </c>
      <c r="G51" s="3">
        <v>1</v>
      </c>
      <c r="H51" s="3">
        <v>1</v>
      </c>
      <c r="I51" s="3" t="s">
        <v>7</v>
      </c>
      <c r="J51" s="3" t="s">
        <v>127</v>
      </c>
      <c r="K51" s="3">
        <v>5</v>
      </c>
      <c r="L51" s="14">
        <f t="shared" si="3"/>
        <v>5</v>
      </c>
      <c r="M51" s="14">
        <f t="shared" si="2"/>
        <v>2.5</v>
      </c>
      <c r="N51" s="3" t="s">
        <v>115</v>
      </c>
    </row>
    <row r="52" spans="1:14" ht="76.5" customHeight="1">
      <c r="A52" s="2" t="s">
        <v>219</v>
      </c>
      <c r="B52" s="2" t="s">
        <v>172</v>
      </c>
      <c r="C52" s="2" t="s">
        <v>319</v>
      </c>
      <c r="D52" s="102" t="str">
        <f>LOOKUP(C52,DB!$A:$A,DB!$B:$B)</f>
        <v>SAS</v>
      </c>
      <c r="E52" s="3">
        <v>2</v>
      </c>
      <c r="F52" s="3">
        <v>2</v>
      </c>
      <c r="G52" s="3">
        <v>1</v>
      </c>
      <c r="H52" s="3">
        <v>1</v>
      </c>
      <c r="I52" s="3" t="s">
        <v>7</v>
      </c>
      <c r="J52" s="3" t="s">
        <v>114</v>
      </c>
      <c r="K52" s="3">
        <v>5</v>
      </c>
      <c r="L52" s="14">
        <f t="shared" si="3"/>
        <v>5</v>
      </c>
      <c r="M52" s="14">
        <f t="shared" si="2"/>
        <v>2.5</v>
      </c>
      <c r="N52" s="3" t="s">
        <v>115</v>
      </c>
    </row>
    <row r="53" spans="1:14" ht="76.5" customHeight="1">
      <c r="A53" s="2" t="s">
        <v>219</v>
      </c>
      <c r="B53" s="2" t="s">
        <v>172</v>
      </c>
      <c r="C53" s="2" t="s">
        <v>315</v>
      </c>
      <c r="D53" s="102" t="str">
        <f>LOOKUP(C53,DB!$A:$A,DB!$B:$B)</f>
        <v>SAS</v>
      </c>
      <c r="E53" s="3">
        <v>2</v>
      </c>
      <c r="F53" s="3">
        <v>2</v>
      </c>
      <c r="G53" s="3">
        <v>1</v>
      </c>
      <c r="H53" s="3">
        <v>1</v>
      </c>
      <c r="I53" s="3" t="s">
        <v>7</v>
      </c>
      <c r="J53" s="3" t="s">
        <v>114</v>
      </c>
      <c r="K53" s="3">
        <v>5</v>
      </c>
      <c r="L53" s="14">
        <f t="shared" si="3"/>
        <v>5</v>
      </c>
      <c r="M53" s="14">
        <f t="shared" si="2"/>
        <v>2.5</v>
      </c>
      <c r="N53" s="3" t="s">
        <v>115</v>
      </c>
    </row>
    <row r="54" spans="1:14" ht="76.5" customHeight="1">
      <c r="A54" s="2" t="s">
        <v>220</v>
      </c>
      <c r="B54" s="2" t="s">
        <v>174</v>
      </c>
      <c r="C54" s="2" t="s">
        <v>321</v>
      </c>
      <c r="D54" s="102" t="str">
        <f>LOOKUP(C54,DB!$A:$A,DB!$B:$B)</f>
        <v>SAS</v>
      </c>
      <c r="E54" s="3">
        <v>2</v>
      </c>
      <c r="F54" s="3">
        <v>2</v>
      </c>
      <c r="G54" s="3">
        <v>1</v>
      </c>
      <c r="H54" s="3">
        <v>1</v>
      </c>
      <c r="I54" s="3" t="s">
        <v>7</v>
      </c>
      <c r="J54" s="3" t="s">
        <v>114</v>
      </c>
      <c r="K54" s="3">
        <v>5</v>
      </c>
      <c r="L54" s="14">
        <f t="shared" si="3"/>
        <v>5</v>
      </c>
      <c r="M54" s="14">
        <f t="shared" si="2"/>
        <v>2.5</v>
      </c>
      <c r="N54" s="3" t="s">
        <v>115</v>
      </c>
    </row>
    <row r="55" spans="1:14" ht="76.5" customHeight="1">
      <c r="A55" s="2" t="s">
        <v>220</v>
      </c>
      <c r="B55" s="2" t="s">
        <v>174</v>
      </c>
      <c r="C55" s="2" t="s">
        <v>288</v>
      </c>
      <c r="D55" s="102" t="str">
        <f>LOOKUP(C55,DB!$A:$A,DB!$B:$B)</f>
        <v>SAS</v>
      </c>
      <c r="E55" s="3">
        <v>2</v>
      </c>
      <c r="F55" s="3">
        <v>2</v>
      </c>
      <c r="G55" s="3">
        <v>1</v>
      </c>
      <c r="H55" s="3">
        <v>1</v>
      </c>
      <c r="I55" s="3" t="s">
        <v>7</v>
      </c>
      <c r="J55" s="3" t="s">
        <v>114</v>
      </c>
      <c r="K55" s="3">
        <v>5</v>
      </c>
      <c r="L55" s="14">
        <f t="shared" si="3"/>
        <v>5</v>
      </c>
      <c r="M55" s="14">
        <f t="shared" si="2"/>
        <v>2.5</v>
      </c>
      <c r="N55" s="3" t="s">
        <v>115</v>
      </c>
    </row>
    <row r="56" spans="1:14" ht="15.75" customHeight="1">
      <c r="A56" s="77"/>
      <c r="B56" s="77"/>
      <c r="C56" s="77"/>
      <c r="D56" s="77"/>
      <c r="E56" s="78"/>
      <c r="F56" s="78"/>
      <c r="G56" s="78"/>
      <c r="H56" s="78"/>
      <c r="I56" s="78"/>
      <c r="J56" s="78"/>
      <c r="K56" s="78"/>
      <c r="L56" s="79"/>
      <c r="M56" s="79"/>
      <c r="N56" s="78"/>
    </row>
    <row r="57" spans="1:14" ht="76.5" customHeight="1">
      <c r="A57" s="50" t="s">
        <v>427</v>
      </c>
      <c r="B57" s="43" t="s">
        <v>397</v>
      </c>
      <c r="C57" s="43" t="s">
        <v>300</v>
      </c>
      <c r="D57" s="43" t="str">
        <f>LOOKUP(C57,DB!$A:$A,DB!$B:$B)</f>
        <v>TTSS</v>
      </c>
      <c r="E57" s="44">
        <v>1</v>
      </c>
      <c r="F57" s="44">
        <v>1</v>
      </c>
      <c r="G57" s="44">
        <v>1</v>
      </c>
      <c r="H57" s="44">
        <v>1</v>
      </c>
      <c r="I57" s="44" t="s">
        <v>7</v>
      </c>
      <c r="J57" s="44" t="s">
        <v>129</v>
      </c>
      <c r="K57" s="44">
        <v>5</v>
      </c>
      <c r="L57" s="46">
        <f t="shared" ref="L57:L69" si="4">K57*G57*SQRT(H57)</f>
        <v>5</v>
      </c>
      <c r="M57" s="46">
        <f t="shared" ref="M57:M69" si="5">L57/F57</f>
        <v>5</v>
      </c>
      <c r="N57" s="44" t="s">
        <v>115</v>
      </c>
    </row>
    <row r="58" spans="1:14" ht="76.5" customHeight="1">
      <c r="A58" s="50" t="s">
        <v>428</v>
      </c>
      <c r="B58" s="43" t="s">
        <v>398</v>
      </c>
      <c r="C58" s="43" t="s">
        <v>422</v>
      </c>
      <c r="D58" s="43" t="str">
        <f>LOOKUP(C58,DB!$A:$A,DB!$B:$B)</f>
        <v>SAS</v>
      </c>
      <c r="E58" s="44">
        <v>2</v>
      </c>
      <c r="F58" s="44">
        <v>1</v>
      </c>
      <c r="G58" s="44">
        <v>0.25</v>
      </c>
      <c r="H58" s="44">
        <v>2</v>
      </c>
      <c r="I58" s="44" t="s">
        <v>12</v>
      </c>
      <c r="J58" s="44" t="s">
        <v>405</v>
      </c>
      <c r="K58" s="44">
        <v>5</v>
      </c>
      <c r="L58" s="46">
        <f t="shared" si="4"/>
        <v>1.7677669529663689</v>
      </c>
      <c r="M58" s="46">
        <f t="shared" si="5"/>
        <v>1.7677669529663689</v>
      </c>
      <c r="N58" s="44" t="s">
        <v>115</v>
      </c>
    </row>
    <row r="59" spans="1:14" ht="76.5" customHeight="1">
      <c r="A59" s="50" t="s">
        <v>429</v>
      </c>
      <c r="B59" s="43" t="s">
        <v>399</v>
      </c>
      <c r="C59" s="43" t="s">
        <v>423</v>
      </c>
      <c r="D59" s="43" t="str">
        <f>LOOKUP(C59,DB!$A:$A,DB!$B:$B)</f>
        <v>SAS</v>
      </c>
      <c r="E59" s="44">
        <v>2</v>
      </c>
      <c r="F59" s="44">
        <v>1</v>
      </c>
      <c r="G59" s="44">
        <v>0.25</v>
      </c>
      <c r="H59" s="44">
        <v>2</v>
      </c>
      <c r="I59" s="44" t="s">
        <v>12</v>
      </c>
      <c r="J59" s="44" t="s">
        <v>406</v>
      </c>
      <c r="K59" s="44">
        <v>5</v>
      </c>
      <c r="L59" s="46">
        <f t="shared" si="4"/>
        <v>1.7677669529663689</v>
      </c>
      <c r="M59" s="46">
        <f t="shared" si="5"/>
        <v>1.7677669529663689</v>
      </c>
      <c r="N59" s="44" t="s">
        <v>115</v>
      </c>
    </row>
    <row r="60" spans="1:14" ht="76.5" customHeight="1">
      <c r="A60" s="50" t="s">
        <v>430</v>
      </c>
      <c r="B60" s="43" t="s">
        <v>400</v>
      </c>
      <c r="C60" s="43" t="s">
        <v>376</v>
      </c>
      <c r="D60" s="43" t="str">
        <f>LOOKUP(C60,DB!$A:$A,DB!$B:$B)</f>
        <v>APS</v>
      </c>
      <c r="E60" s="44">
        <v>4</v>
      </c>
      <c r="F60" s="44">
        <v>4</v>
      </c>
      <c r="G60" s="44">
        <v>1</v>
      </c>
      <c r="H60" s="44">
        <v>1</v>
      </c>
      <c r="I60" s="44" t="s">
        <v>7</v>
      </c>
      <c r="J60" s="44" t="s">
        <v>167</v>
      </c>
      <c r="K60" s="44">
        <v>5</v>
      </c>
      <c r="L60" s="46">
        <f t="shared" si="4"/>
        <v>5</v>
      </c>
      <c r="M60" s="46">
        <f t="shared" si="5"/>
        <v>1.25</v>
      </c>
      <c r="N60" s="44" t="s">
        <v>115</v>
      </c>
    </row>
    <row r="61" spans="1:14" ht="76.5" customHeight="1">
      <c r="A61" s="50" t="s">
        <v>430</v>
      </c>
      <c r="B61" s="43" t="s">
        <v>400</v>
      </c>
      <c r="C61" s="43" t="s">
        <v>296</v>
      </c>
      <c r="D61" s="43" t="str">
        <f>LOOKUP(C61,DB!$A:$A,DB!$B:$B)</f>
        <v>APS</v>
      </c>
      <c r="E61" s="44">
        <v>4</v>
      </c>
      <c r="F61" s="44">
        <v>4</v>
      </c>
      <c r="G61" s="44">
        <v>1</v>
      </c>
      <c r="H61" s="44">
        <v>1</v>
      </c>
      <c r="I61" s="44" t="s">
        <v>7</v>
      </c>
      <c r="J61" s="44" t="s">
        <v>167</v>
      </c>
      <c r="K61" s="44">
        <v>5</v>
      </c>
      <c r="L61" s="46">
        <f t="shared" si="4"/>
        <v>5</v>
      </c>
      <c r="M61" s="46">
        <f t="shared" si="5"/>
        <v>1.25</v>
      </c>
      <c r="N61" s="44" t="s">
        <v>115</v>
      </c>
    </row>
    <row r="62" spans="1:14" ht="76.5" customHeight="1">
      <c r="A62" s="50" t="s">
        <v>430</v>
      </c>
      <c r="B62" s="43" t="s">
        <v>400</v>
      </c>
      <c r="C62" s="43" t="s">
        <v>424</v>
      </c>
      <c r="D62" s="43" t="str">
        <f>LOOKUP(C62,DB!$A:$A,DB!$B:$B)</f>
        <v>APS</v>
      </c>
      <c r="E62" s="44">
        <v>4</v>
      </c>
      <c r="F62" s="44">
        <v>4</v>
      </c>
      <c r="G62" s="44">
        <v>1</v>
      </c>
      <c r="H62" s="44">
        <v>1</v>
      </c>
      <c r="I62" s="44" t="s">
        <v>7</v>
      </c>
      <c r="J62" s="44" t="s">
        <v>167</v>
      </c>
      <c r="K62" s="44">
        <v>5</v>
      </c>
      <c r="L62" s="46">
        <f t="shared" si="4"/>
        <v>5</v>
      </c>
      <c r="M62" s="46">
        <f t="shared" si="5"/>
        <v>1.25</v>
      </c>
      <c r="N62" s="44" t="s">
        <v>115</v>
      </c>
    </row>
    <row r="63" spans="1:14" ht="76.5" customHeight="1">
      <c r="A63" s="50" t="s">
        <v>430</v>
      </c>
      <c r="B63" s="43" t="s">
        <v>400</v>
      </c>
      <c r="C63" s="43" t="s">
        <v>317</v>
      </c>
      <c r="D63" s="43" t="str">
        <f>LOOKUP(C63,DB!$A:$A,DB!$B:$B)</f>
        <v>APS</v>
      </c>
      <c r="E63" s="44">
        <v>4</v>
      </c>
      <c r="F63" s="44">
        <v>4</v>
      </c>
      <c r="G63" s="44">
        <v>1</v>
      </c>
      <c r="H63" s="44">
        <v>1</v>
      </c>
      <c r="I63" s="44" t="s">
        <v>7</v>
      </c>
      <c r="J63" s="44" t="s">
        <v>167</v>
      </c>
      <c r="K63" s="44">
        <v>5</v>
      </c>
      <c r="L63" s="46">
        <f t="shared" si="4"/>
        <v>5</v>
      </c>
      <c r="M63" s="46">
        <f t="shared" si="5"/>
        <v>1.25</v>
      </c>
      <c r="N63" s="44" t="s">
        <v>115</v>
      </c>
    </row>
    <row r="64" spans="1:14" ht="76.5" customHeight="1">
      <c r="A64" s="50" t="s">
        <v>431</v>
      </c>
      <c r="B64" s="43" t="s">
        <v>401</v>
      </c>
      <c r="C64" s="43" t="s">
        <v>272</v>
      </c>
      <c r="D64" s="43" t="str">
        <f>LOOKUP(C64,DB!$A:$A,DB!$B:$B)</f>
        <v>SAS</v>
      </c>
      <c r="E64" s="44">
        <v>1</v>
      </c>
      <c r="F64" s="44">
        <v>1</v>
      </c>
      <c r="G64" s="44">
        <v>1</v>
      </c>
      <c r="H64" s="44">
        <v>1</v>
      </c>
      <c r="I64" s="44" t="s">
        <v>12</v>
      </c>
      <c r="J64" s="44" t="s">
        <v>407</v>
      </c>
      <c r="K64" s="44">
        <v>5</v>
      </c>
      <c r="L64" s="46">
        <f t="shared" si="4"/>
        <v>5</v>
      </c>
      <c r="M64" s="46">
        <f t="shared" si="5"/>
        <v>5</v>
      </c>
      <c r="N64" s="44" t="s">
        <v>115</v>
      </c>
    </row>
    <row r="65" spans="1:14" ht="76.5" customHeight="1">
      <c r="A65" s="50" t="s">
        <v>432</v>
      </c>
      <c r="B65" s="43" t="s">
        <v>402</v>
      </c>
      <c r="C65" s="43" t="s">
        <v>266</v>
      </c>
      <c r="D65" s="43" t="str">
        <f>LOOKUP(C65,DB!$A:$A,DB!$B:$B)</f>
        <v>SAS</v>
      </c>
      <c r="E65" s="44">
        <v>1</v>
      </c>
      <c r="F65" s="44">
        <v>1</v>
      </c>
      <c r="G65" s="44">
        <v>1</v>
      </c>
      <c r="H65" s="44">
        <v>1</v>
      </c>
      <c r="I65" s="44" t="s">
        <v>12</v>
      </c>
      <c r="J65" s="44" t="s">
        <v>407</v>
      </c>
      <c r="K65" s="44">
        <v>5</v>
      </c>
      <c r="L65" s="46">
        <f t="shared" si="4"/>
        <v>5</v>
      </c>
      <c r="M65" s="46">
        <f t="shared" si="5"/>
        <v>5</v>
      </c>
      <c r="N65" s="44" t="s">
        <v>115</v>
      </c>
    </row>
    <row r="66" spans="1:14" ht="76.5" customHeight="1">
      <c r="A66" s="50" t="s">
        <v>433</v>
      </c>
      <c r="B66" s="43" t="s">
        <v>403</v>
      </c>
      <c r="C66" s="43" t="s">
        <v>325</v>
      </c>
      <c r="D66" s="43" t="str">
        <f>LOOKUP(C66,DB!$A:$A,DB!$B:$B)</f>
        <v>APS TPVG</v>
      </c>
      <c r="E66" s="44">
        <v>3</v>
      </c>
      <c r="F66" s="44">
        <v>3</v>
      </c>
      <c r="G66" s="44">
        <v>0.83</v>
      </c>
      <c r="H66" s="44">
        <v>2</v>
      </c>
      <c r="I66" s="44" t="s">
        <v>7</v>
      </c>
      <c r="J66" s="44" t="s">
        <v>408</v>
      </c>
      <c r="K66" s="44">
        <v>5</v>
      </c>
      <c r="L66" s="46">
        <f t="shared" si="4"/>
        <v>5.8689862838483444</v>
      </c>
      <c r="M66" s="46">
        <f t="shared" si="5"/>
        <v>1.9563287612827815</v>
      </c>
      <c r="N66" s="44" t="s">
        <v>115</v>
      </c>
    </row>
    <row r="67" spans="1:14" ht="76.5" customHeight="1">
      <c r="A67" s="50" t="s">
        <v>433</v>
      </c>
      <c r="B67" s="43" t="s">
        <v>403</v>
      </c>
      <c r="C67" s="43" t="s">
        <v>326</v>
      </c>
      <c r="D67" s="43" t="str">
        <f>LOOKUP(C67,DB!$A:$A,DB!$B:$B)</f>
        <v>APS TPVG</v>
      </c>
      <c r="E67" s="44">
        <v>3</v>
      </c>
      <c r="F67" s="44">
        <v>3</v>
      </c>
      <c r="G67" s="44">
        <v>0.83</v>
      </c>
      <c r="H67" s="44">
        <v>2</v>
      </c>
      <c r="I67" s="44" t="s">
        <v>7</v>
      </c>
      <c r="J67" s="44" t="s">
        <v>408</v>
      </c>
      <c r="K67" s="44">
        <v>5</v>
      </c>
      <c r="L67" s="46">
        <f t="shared" si="4"/>
        <v>5.8689862838483444</v>
      </c>
      <c r="M67" s="46">
        <f t="shared" si="5"/>
        <v>1.9563287612827815</v>
      </c>
      <c r="N67" s="44" t="s">
        <v>115</v>
      </c>
    </row>
    <row r="68" spans="1:14" ht="76.5" customHeight="1">
      <c r="A68" s="50" t="s">
        <v>433</v>
      </c>
      <c r="B68" s="43" t="s">
        <v>403</v>
      </c>
      <c r="C68" s="43" t="s">
        <v>425</v>
      </c>
      <c r="D68" s="43" t="str">
        <f>LOOKUP(C68,DB!$A:$A,DB!$B:$B)</f>
        <v>APS TPVG</v>
      </c>
      <c r="E68" s="44">
        <v>3</v>
      </c>
      <c r="F68" s="44">
        <v>3</v>
      </c>
      <c r="G68" s="44">
        <v>0.83</v>
      </c>
      <c r="H68" s="44">
        <v>2</v>
      </c>
      <c r="I68" s="44" t="s">
        <v>7</v>
      </c>
      <c r="J68" s="44" t="s">
        <v>408</v>
      </c>
      <c r="K68" s="44">
        <v>5</v>
      </c>
      <c r="L68" s="46">
        <f t="shared" si="4"/>
        <v>5.8689862838483444</v>
      </c>
      <c r="M68" s="46">
        <f t="shared" si="5"/>
        <v>1.9563287612827815</v>
      </c>
      <c r="N68" s="44" t="s">
        <v>115</v>
      </c>
    </row>
    <row r="69" spans="1:14" ht="76.5" customHeight="1">
      <c r="A69" s="50" t="s">
        <v>434</v>
      </c>
      <c r="B69" s="43" t="s">
        <v>404</v>
      </c>
      <c r="C69" s="43" t="s">
        <v>426</v>
      </c>
      <c r="D69" s="43" t="str">
        <f>LOOKUP(C69,DB!$A:$A,DB!$B:$B)</f>
        <v>DLS</v>
      </c>
      <c r="E69" s="44">
        <v>6</v>
      </c>
      <c r="F69" s="44">
        <v>1</v>
      </c>
      <c r="G69" s="44">
        <v>0.17</v>
      </c>
      <c r="H69" s="44">
        <v>5</v>
      </c>
      <c r="I69" s="44" t="s">
        <v>7</v>
      </c>
      <c r="J69" s="44" t="s">
        <v>409</v>
      </c>
      <c r="K69" s="44">
        <v>5</v>
      </c>
      <c r="L69" s="46">
        <f t="shared" si="4"/>
        <v>1.9006577808748215</v>
      </c>
      <c r="M69" s="46">
        <f t="shared" si="5"/>
        <v>1.9006577808748215</v>
      </c>
      <c r="N69" s="44" t="s">
        <v>115</v>
      </c>
    </row>
    <row r="70" spans="1:14" ht="15.75" customHeight="1">
      <c r="A70" s="64"/>
      <c r="B70" s="65"/>
      <c r="C70" s="65"/>
      <c r="D70" s="65"/>
      <c r="E70" s="66"/>
      <c r="F70" s="66"/>
      <c r="G70" s="66"/>
      <c r="H70" s="66"/>
      <c r="I70" s="66"/>
      <c r="J70" s="66"/>
      <c r="K70" s="66"/>
      <c r="L70" s="67"/>
      <c r="M70" s="67"/>
      <c r="N70" s="66"/>
    </row>
    <row r="71" spans="1:14" ht="76.5" customHeight="1">
      <c r="A71" s="50" t="s">
        <v>467</v>
      </c>
      <c r="B71" s="43" t="s">
        <v>159</v>
      </c>
      <c r="C71" s="43" t="s">
        <v>295</v>
      </c>
      <c r="D71" s="43" t="str">
        <f>LOOKUP(C71,DB!$A:$A,DB!$B:$B)</f>
        <v>TTSS</v>
      </c>
      <c r="E71" s="44">
        <v>1</v>
      </c>
      <c r="F71" s="44">
        <v>1</v>
      </c>
      <c r="G71" s="44">
        <v>1</v>
      </c>
      <c r="H71" s="44">
        <v>1</v>
      </c>
      <c r="I71" s="44" t="s">
        <v>7</v>
      </c>
      <c r="J71" s="44" t="s">
        <v>463</v>
      </c>
      <c r="K71" s="44">
        <v>5</v>
      </c>
      <c r="L71" s="46">
        <f t="shared" ref="L71:L112" si="6">K71*G71*SQRT(H71)</f>
        <v>5</v>
      </c>
      <c r="M71" s="46">
        <f t="shared" ref="M71:M103" si="7">L71/F71</f>
        <v>5</v>
      </c>
      <c r="N71" s="44" t="s">
        <v>115</v>
      </c>
    </row>
    <row r="72" spans="1:14" ht="76.5" customHeight="1">
      <c r="A72" s="50" t="s">
        <v>468</v>
      </c>
      <c r="B72" s="43" t="s">
        <v>447</v>
      </c>
      <c r="C72" s="43" t="s">
        <v>496</v>
      </c>
      <c r="D72" s="43" t="str">
        <f>LOOKUP(C72,DB!$A:$A,DB!$B:$B)</f>
        <v>TTSS</v>
      </c>
      <c r="E72" s="44">
        <v>1</v>
      </c>
      <c r="F72" s="44">
        <v>1</v>
      </c>
      <c r="G72" s="44">
        <v>1</v>
      </c>
      <c r="H72" s="44">
        <v>1</v>
      </c>
      <c r="I72" s="44" t="s">
        <v>7</v>
      </c>
      <c r="J72" s="44" t="s">
        <v>463</v>
      </c>
      <c r="K72" s="44">
        <v>5</v>
      </c>
      <c r="L72" s="46">
        <f t="shared" si="6"/>
        <v>5</v>
      </c>
      <c r="M72" s="46">
        <f t="shared" si="7"/>
        <v>5</v>
      </c>
      <c r="N72" s="44" t="s">
        <v>115</v>
      </c>
    </row>
    <row r="73" spans="1:14" ht="76.5" customHeight="1">
      <c r="A73" s="50" t="s">
        <v>469</v>
      </c>
      <c r="B73" s="43" t="s">
        <v>73</v>
      </c>
      <c r="C73" s="43" t="s">
        <v>373</v>
      </c>
      <c r="D73" s="43" t="str">
        <f>LOOKUP(C73,DB!$A:$A,DB!$B:$B)</f>
        <v>MLS</v>
      </c>
      <c r="E73" s="44">
        <v>2</v>
      </c>
      <c r="F73" s="44">
        <v>2</v>
      </c>
      <c r="G73" s="44">
        <v>1</v>
      </c>
      <c r="H73" s="44">
        <v>1</v>
      </c>
      <c r="I73" s="44" t="s">
        <v>7</v>
      </c>
      <c r="J73" s="44" t="s">
        <v>463</v>
      </c>
      <c r="K73" s="44">
        <v>5</v>
      </c>
      <c r="L73" s="46">
        <f t="shared" si="6"/>
        <v>5</v>
      </c>
      <c r="M73" s="46">
        <f t="shared" si="7"/>
        <v>2.5</v>
      </c>
      <c r="N73" s="44" t="s">
        <v>115</v>
      </c>
    </row>
    <row r="74" spans="1:14" ht="76.5" customHeight="1">
      <c r="A74" s="50" t="s">
        <v>469</v>
      </c>
      <c r="B74" s="43" t="s">
        <v>73</v>
      </c>
      <c r="C74" s="43" t="s">
        <v>347</v>
      </c>
      <c r="D74" s="43" t="str">
        <f>LOOKUP(C74,DB!$A:$A,DB!$B:$B)</f>
        <v>MLS</v>
      </c>
      <c r="E74" s="44">
        <v>2</v>
      </c>
      <c r="F74" s="44">
        <v>2</v>
      </c>
      <c r="G74" s="44">
        <v>1</v>
      </c>
      <c r="H74" s="44">
        <v>1</v>
      </c>
      <c r="I74" s="44" t="s">
        <v>7</v>
      </c>
      <c r="J74" s="44" t="s">
        <v>463</v>
      </c>
      <c r="K74" s="44">
        <v>5</v>
      </c>
      <c r="L74" s="46">
        <f t="shared" si="6"/>
        <v>5</v>
      </c>
      <c r="M74" s="46">
        <f t="shared" si="7"/>
        <v>2.5</v>
      </c>
      <c r="N74" s="44" t="s">
        <v>115</v>
      </c>
    </row>
    <row r="75" spans="1:14" ht="76.5" customHeight="1">
      <c r="A75" s="50" t="s">
        <v>470</v>
      </c>
      <c r="B75" s="43" t="s">
        <v>448</v>
      </c>
      <c r="C75" s="43" t="s">
        <v>331</v>
      </c>
      <c r="D75" s="43" t="str">
        <f>LOOKUP(C75,DB!$A:$A,DB!$B:$B)</f>
        <v>SAS OS</v>
      </c>
      <c r="E75" s="44">
        <v>3</v>
      </c>
      <c r="F75" s="44">
        <v>3</v>
      </c>
      <c r="G75" s="44">
        <v>1</v>
      </c>
      <c r="H75" s="44">
        <v>1</v>
      </c>
      <c r="I75" s="44" t="s">
        <v>12</v>
      </c>
      <c r="J75" s="44" t="s">
        <v>463</v>
      </c>
      <c r="K75" s="44">
        <v>5</v>
      </c>
      <c r="L75" s="46">
        <f t="shared" si="6"/>
        <v>5</v>
      </c>
      <c r="M75" s="46">
        <f t="shared" si="7"/>
        <v>1.6666666666666667</v>
      </c>
      <c r="N75" s="44" t="s">
        <v>115</v>
      </c>
    </row>
    <row r="76" spans="1:14" ht="76.5" customHeight="1">
      <c r="A76" s="50" t="s">
        <v>470</v>
      </c>
      <c r="B76" s="43" t="s">
        <v>448</v>
      </c>
      <c r="C76" s="43" t="s">
        <v>269</v>
      </c>
      <c r="D76" s="43" t="str">
        <f>LOOKUP(C76,DB!$A:$A,DB!$B:$B)</f>
        <v>SAS OS</v>
      </c>
      <c r="E76" s="44">
        <v>3</v>
      </c>
      <c r="F76" s="44">
        <v>3</v>
      </c>
      <c r="G76" s="44">
        <v>1</v>
      </c>
      <c r="H76" s="44">
        <v>1</v>
      </c>
      <c r="I76" s="44" t="s">
        <v>12</v>
      </c>
      <c r="J76" s="44" t="s">
        <v>463</v>
      </c>
      <c r="K76" s="44">
        <v>5</v>
      </c>
      <c r="L76" s="46">
        <f t="shared" si="6"/>
        <v>5</v>
      </c>
      <c r="M76" s="46">
        <f t="shared" si="7"/>
        <v>1.6666666666666667</v>
      </c>
      <c r="N76" s="44" t="s">
        <v>115</v>
      </c>
    </row>
    <row r="77" spans="1:14" ht="76.5" customHeight="1">
      <c r="A77" s="50" t="s">
        <v>470</v>
      </c>
      <c r="B77" s="43" t="s">
        <v>448</v>
      </c>
      <c r="C77" s="43" t="s">
        <v>268</v>
      </c>
      <c r="D77" s="43" t="str">
        <f>LOOKUP(C77,DB!$A:$A,DB!$B:$B)</f>
        <v>SAS</v>
      </c>
      <c r="E77" s="44">
        <v>3</v>
      </c>
      <c r="F77" s="44">
        <v>3</v>
      </c>
      <c r="G77" s="44">
        <v>1</v>
      </c>
      <c r="H77" s="44">
        <v>1</v>
      </c>
      <c r="I77" s="44" t="s">
        <v>12</v>
      </c>
      <c r="J77" s="44" t="s">
        <v>463</v>
      </c>
      <c r="K77" s="44">
        <v>5</v>
      </c>
      <c r="L77" s="46">
        <f t="shared" si="6"/>
        <v>5</v>
      </c>
      <c r="M77" s="46">
        <f t="shared" si="7"/>
        <v>1.6666666666666667</v>
      </c>
      <c r="N77" s="44" t="s">
        <v>115</v>
      </c>
    </row>
    <row r="78" spans="1:14" ht="76.5" customHeight="1">
      <c r="A78" s="50" t="s">
        <v>471</v>
      </c>
      <c r="B78" s="43" t="s">
        <v>449</v>
      </c>
      <c r="C78" s="43" t="s">
        <v>497</v>
      </c>
      <c r="D78" s="43" t="str">
        <f>LOOKUP(C78,DB!$A:$A,DB!$B:$B)</f>
        <v>DLS</v>
      </c>
      <c r="E78" s="44">
        <v>3</v>
      </c>
      <c r="F78" s="44">
        <v>1</v>
      </c>
      <c r="G78" s="44">
        <v>0.33</v>
      </c>
      <c r="H78" s="44">
        <v>3</v>
      </c>
      <c r="I78" s="44" t="s">
        <v>7</v>
      </c>
      <c r="J78" s="44" t="s">
        <v>463</v>
      </c>
      <c r="K78" s="44">
        <v>5</v>
      </c>
      <c r="L78" s="46">
        <f t="shared" si="6"/>
        <v>2.8578838324886475</v>
      </c>
      <c r="M78" s="46">
        <f t="shared" si="7"/>
        <v>2.8578838324886475</v>
      </c>
      <c r="N78" s="44" t="s">
        <v>115</v>
      </c>
    </row>
    <row r="79" spans="1:14" ht="76.5" customHeight="1">
      <c r="A79" s="50" t="s">
        <v>472</v>
      </c>
      <c r="B79" s="43" t="s">
        <v>450</v>
      </c>
      <c r="C79" s="43" t="s">
        <v>283</v>
      </c>
      <c r="D79" s="43" t="str">
        <f>LOOKUP(C79,DB!$A:$A,DB!$B:$B)</f>
        <v>IMS</v>
      </c>
      <c r="E79" s="44">
        <v>2</v>
      </c>
      <c r="F79" s="44">
        <v>2</v>
      </c>
      <c r="G79" s="44">
        <v>1</v>
      </c>
      <c r="H79" s="44">
        <v>1</v>
      </c>
      <c r="I79" s="44" t="s">
        <v>7</v>
      </c>
      <c r="J79" s="44" t="s">
        <v>464</v>
      </c>
      <c r="K79" s="44">
        <v>5</v>
      </c>
      <c r="L79" s="46">
        <f t="shared" si="6"/>
        <v>5</v>
      </c>
      <c r="M79" s="46">
        <f t="shared" si="7"/>
        <v>2.5</v>
      </c>
      <c r="N79" s="44" t="s">
        <v>115</v>
      </c>
    </row>
    <row r="80" spans="1:14" ht="76.5" customHeight="1">
      <c r="A80" s="50" t="s">
        <v>472</v>
      </c>
      <c r="B80" s="43" t="s">
        <v>450</v>
      </c>
      <c r="C80" s="43" t="s">
        <v>269</v>
      </c>
      <c r="D80" s="43" t="str">
        <f>LOOKUP(C80,DB!$A:$A,DB!$B:$B)</f>
        <v>SAS OS</v>
      </c>
      <c r="E80" s="44">
        <v>2</v>
      </c>
      <c r="F80" s="44">
        <v>2</v>
      </c>
      <c r="G80" s="44">
        <v>1</v>
      </c>
      <c r="H80" s="44">
        <v>1</v>
      </c>
      <c r="I80" s="44" t="s">
        <v>7</v>
      </c>
      <c r="J80" s="44" t="s">
        <v>464</v>
      </c>
      <c r="K80" s="44">
        <v>5</v>
      </c>
      <c r="L80" s="46">
        <f t="shared" si="6"/>
        <v>5</v>
      </c>
      <c r="M80" s="46">
        <f t="shared" si="7"/>
        <v>2.5</v>
      </c>
      <c r="N80" s="44" t="s">
        <v>115</v>
      </c>
    </row>
    <row r="81" spans="1:14" ht="76.5" customHeight="1">
      <c r="A81" s="50" t="s">
        <v>473</v>
      </c>
      <c r="B81" s="43" t="s">
        <v>164</v>
      </c>
      <c r="C81" s="43" t="s">
        <v>498</v>
      </c>
      <c r="D81" s="43" t="str">
        <f>LOOKUP(C81,DB!$A:$A,DB!$B:$B)</f>
        <v>PSIS</v>
      </c>
      <c r="E81" s="44">
        <v>2</v>
      </c>
      <c r="F81" s="44">
        <v>2</v>
      </c>
      <c r="G81" s="44">
        <v>1</v>
      </c>
      <c r="H81" s="44">
        <v>1</v>
      </c>
      <c r="I81" s="44" t="s">
        <v>7</v>
      </c>
      <c r="J81" s="44" t="s">
        <v>463</v>
      </c>
      <c r="K81" s="44">
        <v>5</v>
      </c>
      <c r="L81" s="46">
        <f t="shared" si="6"/>
        <v>5</v>
      </c>
      <c r="M81" s="46">
        <f t="shared" si="7"/>
        <v>2.5</v>
      </c>
      <c r="N81" s="44" t="s">
        <v>115</v>
      </c>
    </row>
    <row r="82" spans="1:14" ht="76.5" customHeight="1">
      <c r="A82" s="50" t="s">
        <v>473</v>
      </c>
      <c r="B82" s="43" t="s">
        <v>164</v>
      </c>
      <c r="C82" s="43" t="s">
        <v>263</v>
      </c>
      <c r="D82" s="43" t="str">
        <f>LOOKUP(C82,DB!$A:$A,DB!$B:$B)</f>
        <v>PSIS</v>
      </c>
      <c r="E82" s="44">
        <v>2</v>
      </c>
      <c r="F82" s="44">
        <v>2</v>
      </c>
      <c r="G82" s="44">
        <v>1</v>
      </c>
      <c r="H82" s="44">
        <v>1</v>
      </c>
      <c r="I82" s="44" t="s">
        <v>7</v>
      </c>
      <c r="J82" s="44" t="s">
        <v>463</v>
      </c>
      <c r="K82" s="44">
        <v>5</v>
      </c>
      <c r="L82" s="46">
        <f t="shared" si="6"/>
        <v>5</v>
      </c>
      <c r="M82" s="46">
        <f t="shared" si="7"/>
        <v>2.5</v>
      </c>
      <c r="N82" s="44" t="s">
        <v>115</v>
      </c>
    </row>
    <row r="83" spans="1:14" ht="76.5" customHeight="1">
      <c r="A83" s="50" t="s">
        <v>474</v>
      </c>
      <c r="B83" s="43" t="s">
        <v>451</v>
      </c>
      <c r="C83" s="43" t="s">
        <v>292</v>
      </c>
      <c r="D83" s="43" t="str">
        <f>LOOKUP(C83,DB!$A:$A,DB!$B:$B)</f>
        <v>TTSS</v>
      </c>
      <c r="E83" s="44">
        <v>1</v>
      </c>
      <c r="F83" s="44">
        <v>1</v>
      </c>
      <c r="G83" s="44">
        <v>1</v>
      </c>
      <c r="H83" s="44">
        <v>1</v>
      </c>
      <c r="I83" s="44" t="s">
        <v>7</v>
      </c>
      <c r="J83" s="44" t="s">
        <v>463</v>
      </c>
      <c r="K83" s="44">
        <v>5</v>
      </c>
      <c r="L83" s="46">
        <f t="shared" si="6"/>
        <v>5</v>
      </c>
      <c r="M83" s="46">
        <f t="shared" si="7"/>
        <v>5</v>
      </c>
      <c r="N83" s="44" t="s">
        <v>115</v>
      </c>
    </row>
    <row r="84" spans="1:14" ht="76.5" customHeight="1">
      <c r="A84" s="50" t="s">
        <v>475</v>
      </c>
      <c r="B84" s="43" t="s">
        <v>452</v>
      </c>
      <c r="C84" s="43" t="s">
        <v>347</v>
      </c>
      <c r="D84" s="43" t="str">
        <f>LOOKUP(C84,DB!$A:$A,DB!$B:$B)</f>
        <v>MLS</v>
      </c>
      <c r="E84" s="44">
        <v>1</v>
      </c>
      <c r="F84" s="44">
        <v>1</v>
      </c>
      <c r="G84" s="44">
        <v>1</v>
      </c>
      <c r="H84" s="44">
        <v>1</v>
      </c>
      <c r="I84" s="44" t="s">
        <v>7</v>
      </c>
      <c r="J84" s="44" t="s">
        <v>463</v>
      </c>
      <c r="K84" s="44">
        <v>5</v>
      </c>
      <c r="L84" s="46">
        <f t="shared" si="6"/>
        <v>5</v>
      </c>
      <c r="M84" s="46">
        <f t="shared" si="7"/>
        <v>5</v>
      </c>
      <c r="N84" s="44" t="s">
        <v>115</v>
      </c>
    </row>
    <row r="85" spans="1:14" ht="76.5" customHeight="1">
      <c r="A85" s="50" t="s">
        <v>476</v>
      </c>
      <c r="B85" s="43" t="s">
        <v>447</v>
      </c>
      <c r="C85" s="43" t="s">
        <v>496</v>
      </c>
      <c r="D85" s="43" t="str">
        <f>LOOKUP(C85,DB!$A:$A,DB!$B:$B)</f>
        <v>TTSS</v>
      </c>
      <c r="E85" s="44">
        <v>1</v>
      </c>
      <c r="F85" s="44">
        <v>1</v>
      </c>
      <c r="G85" s="44">
        <v>1</v>
      </c>
      <c r="H85" s="44">
        <v>1</v>
      </c>
      <c r="I85" s="44" t="s">
        <v>7</v>
      </c>
      <c r="J85" s="44" t="s">
        <v>463</v>
      </c>
      <c r="K85" s="44">
        <v>5</v>
      </c>
      <c r="L85" s="46">
        <f t="shared" si="6"/>
        <v>5</v>
      </c>
      <c r="M85" s="46">
        <f t="shared" si="7"/>
        <v>5</v>
      </c>
      <c r="N85" s="44" t="s">
        <v>115</v>
      </c>
    </row>
    <row r="86" spans="1:14" ht="76.5" customHeight="1">
      <c r="A86" s="50" t="s">
        <v>477</v>
      </c>
      <c r="B86" s="43" t="s">
        <v>105</v>
      </c>
      <c r="C86" s="43" t="s">
        <v>331</v>
      </c>
      <c r="D86" s="43" t="str">
        <f>LOOKUP(C86,DB!$A:$A,DB!$B:$B)</f>
        <v>SAS OS</v>
      </c>
      <c r="E86" s="44">
        <v>2</v>
      </c>
      <c r="F86" s="44">
        <v>1</v>
      </c>
      <c r="G86" s="44">
        <v>0.25</v>
      </c>
      <c r="H86" s="44">
        <v>2</v>
      </c>
      <c r="I86" s="44" t="s">
        <v>12</v>
      </c>
      <c r="J86" s="44" t="s">
        <v>465</v>
      </c>
      <c r="K86" s="44">
        <v>5</v>
      </c>
      <c r="L86" s="46">
        <f t="shared" si="6"/>
        <v>1.7677669529663689</v>
      </c>
      <c r="M86" s="46">
        <f t="shared" si="7"/>
        <v>1.7677669529663689</v>
      </c>
      <c r="N86" s="44" t="s">
        <v>115</v>
      </c>
    </row>
    <row r="87" spans="1:14" ht="76.5" customHeight="1">
      <c r="A87" s="50" t="s">
        <v>478</v>
      </c>
      <c r="B87" s="43" t="s">
        <v>18</v>
      </c>
      <c r="C87" s="43" t="s">
        <v>270</v>
      </c>
      <c r="D87" s="43" t="str">
        <f>LOOKUP(C87,DB!$A:$A,DB!$B:$B)</f>
        <v>PSIS</v>
      </c>
      <c r="E87" s="44">
        <v>2</v>
      </c>
      <c r="F87" s="44">
        <v>2</v>
      </c>
      <c r="G87" s="44">
        <v>1</v>
      </c>
      <c r="H87" s="44">
        <v>1</v>
      </c>
      <c r="I87" s="44" t="s">
        <v>7</v>
      </c>
      <c r="J87" s="44" t="s">
        <v>463</v>
      </c>
      <c r="K87" s="44">
        <v>5</v>
      </c>
      <c r="L87" s="46">
        <f t="shared" si="6"/>
        <v>5</v>
      </c>
      <c r="M87" s="46">
        <f t="shared" si="7"/>
        <v>2.5</v>
      </c>
      <c r="N87" s="44" t="s">
        <v>115</v>
      </c>
    </row>
    <row r="88" spans="1:14" ht="76.5" customHeight="1">
      <c r="A88" s="50" t="s">
        <v>478</v>
      </c>
      <c r="B88" s="43" t="s">
        <v>18</v>
      </c>
      <c r="C88" s="43" t="s">
        <v>271</v>
      </c>
      <c r="D88" s="43" t="str">
        <f>LOOKUP(C88,DB!$A:$A,DB!$B:$B)</f>
        <v>PSIS</v>
      </c>
      <c r="E88" s="44">
        <v>2</v>
      </c>
      <c r="F88" s="44">
        <v>2</v>
      </c>
      <c r="G88" s="44">
        <v>1</v>
      </c>
      <c r="H88" s="44">
        <v>1</v>
      </c>
      <c r="I88" s="44" t="s">
        <v>7</v>
      </c>
      <c r="J88" s="44" t="s">
        <v>463</v>
      </c>
      <c r="K88" s="44">
        <v>5</v>
      </c>
      <c r="L88" s="46">
        <f t="shared" si="6"/>
        <v>5</v>
      </c>
      <c r="M88" s="46">
        <f t="shared" si="7"/>
        <v>2.5</v>
      </c>
      <c r="N88" s="44" t="s">
        <v>115</v>
      </c>
    </row>
    <row r="89" spans="1:14" ht="76.5" customHeight="1">
      <c r="A89" s="50" t="s">
        <v>479</v>
      </c>
      <c r="B89" s="43" t="s">
        <v>453</v>
      </c>
      <c r="C89" s="43" t="s">
        <v>295</v>
      </c>
      <c r="D89" s="43" t="str">
        <f>LOOKUP(C89,DB!$A:$A,DB!$B:$B)</f>
        <v>TTSS</v>
      </c>
      <c r="E89" s="44">
        <v>2</v>
      </c>
      <c r="F89" s="44">
        <v>2</v>
      </c>
      <c r="G89" s="44">
        <v>1</v>
      </c>
      <c r="H89" s="44">
        <v>1</v>
      </c>
      <c r="I89" s="44" t="s">
        <v>7</v>
      </c>
      <c r="J89" s="44" t="s">
        <v>463</v>
      </c>
      <c r="K89" s="44">
        <v>5</v>
      </c>
      <c r="L89" s="46">
        <f t="shared" si="6"/>
        <v>5</v>
      </c>
      <c r="M89" s="46">
        <f t="shared" si="7"/>
        <v>2.5</v>
      </c>
      <c r="N89" s="44" t="s">
        <v>115</v>
      </c>
    </row>
    <row r="90" spans="1:14" ht="76.5" customHeight="1">
      <c r="A90" s="50" t="s">
        <v>479</v>
      </c>
      <c r="B90" s="43" t="s">
        <v>453</v>
      </c>
      <c r="C90" s="43" t="s">
        <v>294</v>
      </c>
      <c r="D90" s="43" t="str">
        <f>LOOKUP(C90,DB!$A:$A,DB!$B:$B)</f>
        <v>TTSS</v>
      </c>
      <c r="E90" s="44">
        <v>2</v>
      </c>
      <c r="F90" s="44">
        <v>2</v>
      </c>
      <c r="G90" s="44">
        <v>1</v>
      </c>
      <c r="H90" s="44">
        <v>1</v>
      </c>
      <c r="I90" s="44" t="s">
        <v>7</v>
      </c>
      <c r="J90" s="44" t="s">
        <v>463</v>
      </c>
      <c r="K90" s="44">
        <v>5</v>
      </c>
      <c r="L90" s="46">
        <f t="shared" si="6"/>
        <v>5</v>
      </c>
      <c r="M90" s="46">
        <f t="shared" si="7"/>
        <v>2.5</v>
      </c>
      <c r="N90" s="44" t="s">
        <v>115</v>
      </c>
    </row>
    <row r="91" spans="1:14" ht="76.5" customHeight="1">
      <c r="A91" s="50" t="s">
        <v>480</v>
      </c>
      <c r="B91" s="43" t="s">
        <v>454</v>
      </c>
      <c r="C91" s="43" t="s">
        <v>499</v>
      </c>
      <c r="D91" s="43" t="str">
        <f>LOOKUP(C91,DB!$A:$A,DB!$B:$B)</f>
        <v>IMS</v>
      </c>
      <c r="E91" s="44">
        <v>1</v>
      </c>
      <c r="F91" s="44">
        <v>1</v>
      </c>
      <c r="G91" s="44">
        <v>1</v>
      </c>
      <c r="H91" s="44">
        <v>1</v>
      </c>
      <c r="I91" s="44" t="s">
        <v>7</v>
      </c>
      <c r="J91" s="44" t="s">
        <v>463</v>
      </c>
      <c r="K91" s="44">
        <v>5</v>
      </c>
      <c r="L91" s="46">
        <f t="shared" si="6"/>
        <v>5</v>
      </c>
      <c r="M91" s="46">
        <f t="shared" si="7"/>
        <v>5</v>
      </c>
      <c r="N91" s="44" t="s">
        <v>115</v>
      </c>
    </row>
    <row r="92" spans="1:14" ht="76.5" customHeight="1">
      <c r="A92" s="50" t="s">
        <v>481</v>
      </c>
      <c r="B92" s="43" t="s">
        <v>455</v>
      </c>
      <c r="C92" s="43" t="s">
        <v>500</v>
      </c>
      <c r="D92" s="43" t="str">
        <f>LOOKUP(C92,DB!$A:$A,DB!$B:$B)</f>
        <v>PSIS</v>
      </c>
      <c r="E92" s="44">
        <v>2</v>
      </c>
      <c r="F92" s="44">
        <v>2</v>
      </c>
      <c r="G92" s="44">
        <v>1</v>
      </c>
      <c r="H92" s="44">
        <v>1</v>
      </c>
      <c r="I92" s="44" t="s">
        <v>7</v>
      </c>
      <c r="J92" s="44" t="s">
        <v>463</v>
      </c>
      <c r="K92" s="44">
        <v>5</v>
      </c>
      <c r="L92" s="46">
        <f t="shared" si="6"/>
        <v>5</v>
      </c>
      <c r="M92" s="46">
        <f t="shared" si="7"/>
        <v>2.5</v>
      </c>
      <c r="N92" s="44" t="s">
        <v>115</v>
      </c>
    </row>
    <row r="93" spans="1:14" ht="76.5" customHeight="1">
      <c r="A93" s="50" t="s">
        <v>481</v>
      </c>
      <c r="B93" s="43" t="s">
        <v>455</v>
      </c>
      <c r="C93" s="43" t="s">
        <v>263</v>
      </c>
      <c r="D93" s="43" t="str">
        <f>LOOKUP(C93,DB!$A:$A,DB!$B:$B)</f>
        <v>PSIS</v>
      </c>
      <c r="E93" s="44">
        <v>2</v>
      </c>
      <c r="F93" s="44">
        <v>2</v>
      </c>
      <c r="G93" s="44">
        <v>1</v>
      </c>
      <c r="H93" s="44">
        <v>1</v>
      </c>
      <c r="I93" s="44" t="s">
        <v>7</v>
      </c>
      <c r="J93" s="44" t="s">
        <v>463</v>
      </c>
      <c r="K93" s="44">
        <v>5</v>
      </c>
      <c r="L93" s="46">
        <f t="shared" si="6"/>
        <v>5</v>
      </c>
      <c r="M93" s="46">
        <f t="shared" si="7"/>
        <v>2.5</v>
      </c>
      <c r="N93" s="44" t="s">
        <v>115</v>
      </c>
    </row>
    <row r="94" spans="1:14" ht="76.5" customHeight="1">
      <c r="A94" s="50" t="s">
        <v>482</v>
      </c>
      <c r="B94" s="43" t="s">
        <v>456</v>
      </c>
      <c r="C94" s="43" t="s">
        <v>391</v>
      </c>
      <c r="D94" s="43" t="str">
        <f>LOOKUP(C94,DB!$A:$A,DB!$B:$B)</f>
        <v>SMS</v>
      </c>
      <c r="E94" s="44">
        <v>3</v>
      </c>
      <c r="F94" s="44">
        <v>1</v>
      </c>
      <c r="G94" s="44">
        <v>0.17</v>
      </c>
      <c r="H94" s="44">
        <v>3</v>
      </c>
      <c r="I94" s="44" t="s">
        <v>7</v>
      </c>
      <c r="J94" s="44" t="s">
        <v>463</v>
      </c>
      <c r="K94" s="44">
        <v>5</v>
      </c>
      <c r="L94" s="46">
        <f t="shared" si="6"/>
        <v>1.4722431864335457</v>
      </c>
      <c r="M94" s="46">
        <f t="shared" si="7"/>
        <v>1.4722431864335457</v>
      </c>
      <c r="N94" s="44" t="s">
        <v>115</v>
      </c>
    </row>
    <row r="95" spans="1:14" ht="76.5" customHeight="1">
      <c r="A95" s="50" t="s">
        <v>483</v>
      </c>
      <c r="B95" s="43" t="s">
        <v>88</v>
      </c>
      <c r="C95" s="43" t="s">
        <v>338</v>
      </c>
      <c r="D95" s="43" t="str">
        <f>LOOKUP(C95,DB!$A:$A,DB!$B:$B)</f>
        <v>MLS</v>
      </c>
      <c r="E95" s="44">
        <v>1</v>
      </c>
      <c r="F95" s="44">
        <v>1</v>
      </c>
      <c r="G95" s="44">
        <v>1</v>
      </c>
      <c r="H95" s="44">
        <v>1</v>
      </c>
      <c r="I95" s="44" t="s">
        <v>7</v>
      </c>
      <c r="J95" s="44" t="s">
        <v>463</v>
      </c>
      <c r="K95" s="44">
        <v>5</v>
      </c>
      <c r="L95" s="46">
        <f t="shared" si="6"/>
        <v>5</v>
      </c>
      <c r="M95" s="46">
        <f t="shared" si="7"/>
        <v>5</v>
      </c>
      <c r="N95" s="44" t="s">
        <v>115</v>
      </c>
    </row>
    <row r="96" spans="1:14" ht="76.5" customHeight="1">
      <c r="A96" s="50" t="s">
        <v>484</v>
      </c>
      <c r="B96" s="43" t="s">
        <v>159</v>
      </c>
      <c r="C96" s="43" t="s">
        <v>295</v>
      </c>
      <c r="D96" s="43" t="str">
        <f>LOOKUP(C96,DB!$A:$A,DB!$B:$B)</f>
        <v>TTSS</v>
      </c>
      <c r="E96" s="44">
        <v>1</v>
      </c>
      <c r="F96" s="44">
        <v>1</v>
      </c>
      <c r="G96" s="44">
        <v>1</v>
      </c>
      <c r="H96" s="44">
        <v>1</v>
      </c>
      <c r="I96" s="44" t="s">
        <v>7</v>
      </c>
      <c r="J96" s="44" t="s">
        <v>463</v>
      </c>
      <c r="K96" s="44">
        <v>5</v>
      </c>
      <c r="L96" s="46">
        <f t="shared" si="6"/>
        <v>5</v>
      </c>
      <c r="M96" s="46">
        <f t="shared" si="7"/>
        <v>5</v>
      </c>
      <c r="N96" s="44" t="s">
        <v>115</v>
      </c>
    </row>
    <row r="97" spans="1:14" ht="76.5" customHeight="1">
      <c r="A97" s="50" t="s">
        <v>485</v>
      </c>
      <c r="B97" s="43" t="s">
        <v>457</v>
      </c>
      <c r="C97" s="43" t="s">
        <v>332</v>
      </c>
      <c r="D97" s="43" t="str">
        <f>LOOKUP(C97,DB!$A:$A,DB!$B:$B)</f>
        <v>SMS</v>
      </c>
      <c r="E97" s="44">
        <v>2</v>
      </c>
      <c r="F97" s="44">
        <v>1</v>
      </c>
      <c r="G97" s="44">
        <v>0.25</v>
      </c>
      <c r="H97" s="44">
        <v>2</v>
      </c>
      <c r="I97" s="44" t="s">
        <v>7</v>
      </c>
      <c r="J97" s="44" t="s">
        <v>463</v>
      </c>
      <c r="K97" s="44">
        <v>5</v>
      </c>
      <c r="L97" s="46">
        <f t="shared" si="6"/>
        <v>1.7677669529663689</v>
      </c>
      <c r="M97" s="46">
        <f t="shared" si="7"/>
        <v>1.7677669529663689</v>
      </c>
      <c r="N97" s="44" t="s">
        <v>115</v>
      </c>
    </row>
    <row r="98" spans="1:14" ht="76.5" customHeight="1">
      <c r="A98" s="50" t="s">
        <v>486</v>
      </c>
      <c r="B98" s="43" t="s">
        <v>54</v>
      </c>
      <c r="C98" s="43" t="s">
        <v>327</v>
      </c>
      <c r="D98" s="43" t="str">
        <f>LOOKUP(C98,DB!$A:$A,DB!$B:$B)</f>
        <v>APS TPVG</v>
      </c>
      <c r="E98" s="44">
        <v>1</v>
      </c>
      <c r="F98" s="44">
        <v>1</v>
      </c>
      <c r="G98" s="44">
        <v>0.5</v>
      </c>
      <c r="H98" s="44">
        <v>1</v>
      </c>
      <c r="I98" s="44" t="s">
        <v>7</v>
      </c>
      <c r="J98" s="44" t="s">
        <v>463</v>
      </c>
      <c r="K98" s="44">
        <v>5</v>
      </c>
      <c r="L98" s="46">
        <f t="shared" si="6"/>
        <v>2.5</v>
      </c>
      <c r="M98" s="46">
        <f t="shared" si="7"/>
        <v>2.5</v>
      </c>
      <c r="N98" s="44" t="s">
        <v>115</v>
      </c>
    </row>
    <row r="99" spans="1:14" ht="76.5" customHeight="1">
      <c r="A99" s="50" t="s">
        <v>487</v>
      </c>
      <c r="B99" s="43" t="s">
        <v>458</v>
      </c>
      <c r="C99" s="43" t="s">
        <v>501</v>
      </c>
      <c r="D99" s="43" t="str">
        <f>LOOKUP(C99,DB!$A:$A,DB!$B:$B)</f>
        <v>TTSS</v>
      </c>
      <c r="E99" s="44">
        <v>1</v>
      </c>
      <c r="F99" s="44">
        <v>1</v>
      </c>
      <c r="G99" s="44">
        <v>1</v>
      </c>
      <c r="H99" s="44">
        <v>1</v>
      </c>
      <c r="I99" s="44" t="s">
        <v>7</v>
      </c>
      <c r="J99" s="44" t="s">
        <v>463</v>
      </c>
      <c r="K99" s="44">
        <v>5</v>
      </c>
      <c r="L99" s="46">
        <f t="shared" si="6"/>
        <v>5</v>
      </c>
      <c r="M99" s="46">
        <f t="shared" si="7"/>
        <v>5</v>
      </c>
      <c r="N99" s="44" t="s">
        <v>115</v>
      </c>
    </row>
    <row r="100" spans="1:14" ht="76.5" customHeight="1">
      <c r="A100" s="50" t="s">
        <v>488</v>
      </c>
      <c r="B100" s="43" t="s">
        <v>101</v>
      </c>
      <c r="C100" s="43" t="s">
        <v>342</v>
      </c>
      <c r="D100" s="43" t="str">
        <f>LOOKUP(C100,DB!$A:$A,DB!$B:$B)</f>
        <v>TTSS</v>
      </c>
      <c r="E100" s="44">
        <v>1</v>
      </c>
      <c r="F100" s="44">
        <v>1</v>
      </c>
      <c r="G100" s="44">
        <v>0.5</v>
      </c>
      <c r="H100" s="44">
        <v>1</v>
      </c>
      <c r="I100" s="44" t="s">
        <v>7</v>
      </c>
      <c r="J100" s="44" t="s">
        <v>463</v>
      </c>
      <c r="K100" s="44">
        <v>5</v>
      </c>
      <c r="L100" s="46">
        <f t="shared" si="6"/>
        <v>2.5</v>
      </c>
      <c r="M100" s="46">
        <f t="shared" si="7"/>
        <v>2.5</v>
      </c>
      <c r="N100" s="44" t="s">
        <v>115</v>
      </c>
    </row>
    <row r="101" spans="1:14" ht="76.5" customHeight="1">
      <c r="A101" s="50" t="s">
        <v>489</v>
      </c>
      <c r="B101" s="43" t="s">
        <v>459</v>
      </c>
      <c r="C101" s="43" t="s">
        <v>271</v>
      </c>
      <c r="D101" s="43" t="str">
        <f>LOOKUP(C101,DB!$A:$A,DB!$B:$B)</f>
        <v>PSIS</v>
      </c>
      <c r="E101" s="44">
        <v>3</v>
      </c>
      <c r="F101" s="44">
        <v>3</v>
      </c>
      <c r="G101" s="44">
        <v>1</v>
      </c>
      <c r="H101" s="44">
        <v>1</v>
      </c>
      <c r="I101" s="44" t="s">
        <v>7</v>
      </c>
      <c r="J101" s="44" t="s">
        <v>463</v>
      </c>
      <c r="K101" s="44">
        <v>5</v>
      </c>
      <c r="L101" s="46">
        <f t="shared" si="6"/>
        <v>5</v>
      </c>
      <c r="M101" s="46">
        <f t="shared" si="7"/>
        <v>1.6666666666666667</v>
      </c>
      <c r="N101" s="44" t="s">
        <v>115</v>
      </c>
    </row>
    <row r="102" spans="1:14" ht="76.5" customHeight="1">
      <c r="A102" s="50" t="s">
        <v>489</v>
      </c>
      <c r="B102" s="43" t="s">
        <v>459</v>
      </c>
      <c r="C102" s="43" t="s">
        <v>263</v>
      </c>
      <c r="D102" s="43" t="str">
        <f>LOOKUP(C102,DB!$A:$A,DB!$B:$B)</f>
        <v>PSIS</v>
      </c>
      <c r="E102" s="44">
        <v>3</v>
      </c>
      <c r="F102" s="44">
        <v>3</v>
      </c>
      <c r="G102" s="44">
        <v>1</v>
      </c>
      <c r="H102" s="44">
        <v>1</v>
      </c>
      <c r="I102" s="44" t="s">
        <v>7</v>
      </c>
      <c r="J102" s="44" t="s">
        <v>463</v>
      </c>
      <c r="K102" s="44">
        <v>5</v>
      </c>
      <c r="L102" s="46">
        <f t="shared" si="6"/>
        <v>5</v>
      </c>
      <c r="M102" s="46">
        <f t="shared" si="7"/>
        <v>1.6666666666666667</v>
      </c>
      <c r="N102" s="44" t="s">
        <v>115</v>
      </c>
    </row>
    <row r="103" spans="1:14" ht="76.5" customHeight="1">
      <c r="A103" s="50" t="s">
        <v>489</v>
      </c>
      <c r="B103" s="43" t="s">
        <v>459</v>
      </c>
      <c r="C103" s="43" t="s">
        <v>315</v>
      </c>
      <c r="D103" s="43" t="str">
        <f>LOOKUP(C103,DB!$A:$A,DB!$B:$B)</f>
        <v>SAS</v>
      </c>
      <c r="E103" s="44">
        <v>3</v>
      </c>
      <c r="F103" s="44">
        <v>3</v>
      </c>
      <c r="G103" s="44">
        <v>1</v>
      </c>
      <c r="H103" s="44">
        <v>1</v>
      </c>
      <c r="I103" s="44" t="s">
        <v>7</v>
      </c>
      <c r="J103" s="44" t="s">
        <v>463</v>
      </c>
      <c r="K103" s="44">
        <v>5</v>
      </c>
      <c r="L103" s="46">
        <f t="shared" si="6"/>
        <v>5</v>
      </c>
      <c r="M103" s="46">
        <f t="shared" si="7"/>
        <v>1.6666666666666667</v>
      </c>
      <c r="N103" s="44" t="s">
        <v>115</v>
      </c>
    </row>
    <row r="104" spans="1:14" ht="76.5" customHeight="1">
      <c r="A104" s="50" t="s">
        <v>490</v>
      </c>
      <c r="B104" s="43" t="s">
        <v>403</v>
      </c>
      <c r="C104" s="43" t="s">
        <v>325</v>
      </c>
      <c r="D104" s="43" t="str">
        <f>LOOKUP(C104,DB!$A:$A,DB!$B:$B)</f>
        <v>APS TPVG</v>
      </c>
      <c r="E104" s="44">
        <v>3</v>
      </c>
      <c r="F104" s="44">
        <v>3</v>
      </c>
      <c r="G104" s="44">
        <v>0.83</v>
      </c>
      <c r="H104" s="44">
        <v>2</v>
      </c>
      <c r="I104" s="44" t="s">
        <v>7</v>
      </c>
      <c r="J104" s="44" t="s">
        <v>463</v>
      </c>
      <c r="K104" s="44">
        <v>5</v>
      </c>
      <c r="L104" s="46">
        <f t="shared" si="6"/>
        <v>5.8689862838483444</v>
      </c>
      <c r="M104" s="46">
        <f>L104/5</f>
        <v>1.1737972567696688</v>
      </c>
      <c r="N104" s="44" t="s">
        <v>115</v>
      </c>
    </row>
    <row r="105" spans="1:14" ht="76.5" customHeight="1">
      <c r="A105" s="50" t="s">
        <v>490</v>
      </c>
      <c r="B105" s="43" t="s">
        <v>403</v>
      </c>
      <c r="C105" s="43" t="s">
        <v>326</v>
      </c>
      <c r="D105" s="43" t="str">
        <f>LOOKUP(C105,DB!$A:$A,DB!$B:$B)</f>
        <v>APS TPVG</v>
      </c>
      <c r="E105" s="44">
        <v>3</v>
      </c>
      <c r="F105" s="44">
        <v>3</v>
      </c>
      <c r="G105" s="44">
        <v>0.83</v>
      </c>
      <c r="H105" s="44">
        <v>2</v>
      </c>
      <c r="I105" s="44" t="s">
        <v>7</v>
      </c>
      <c r="J105" s="44" t="s">
        <v>463</v>
      </c>
      <c r="K105" s="44">
        <v>5</v>
      </c>
      <c r="L105" s="46">
        <f t="shared" si="6"/>
        <v>5.8689862838483444</v>
      </c>
      <c r="M105" s="46">
        <f>L105/5*2</f>
        <v>2.3475945135393377</v>
      </c>
      <c r="N105" s="44" t="s">
        <v>115</v>
      </c>
    </row>
    <row r="106" spans="1:14" ht="76.5" customHeight="1">
      <c r="A106" s="50" t="s">
        <v>490</v>
      </c>
      <c r="B106" s="43" t="s">
        <v>403</v>
      </c>
      <c r="C106" s="43" t="s">
        <v>425</v>
      </c>
      <c r="D106" s="43" t="str">
        <f>LOOKUP(C106,DB!$A:$A,DB!$B:$B)</f>
        <v>APS TPVG</v>
      </c>
      <c r="E106" s="44">
        <v>3</v>
      </c>
      <c r="F106" s="44">
        <v>3</v>
      </c>
      <c r="G106" s="44">
        <v>0.83</v>
      </c>
      <c r="H106" s="44">
        <v>2</v>
      </c>
      <c r="I106" s="44" t="s">
        <v>7</v>
      </c>
      <c r="J106" s="44" t="s">
        <v>463</v>
      </c>
      <c r="K106" s="44">
        <v>5</v>
      </c>
      <c r="L106" s="46">
        <f t="shared" si="6"/>
        <v>5.8689862838483444</v>
      </c>
      <c r="M106" s="46">
        <f>L106/5*2</f>
        <v>2.3475945135393377</v>
      </c>
      <c r="N106" s="44" t="s">
        <v>115</v>
      </c>
    </row>
    <row r="107" spans="1:14" ht="76.5" customHeight="1">
      <c r="A107" s="50" t="s">
        <v>491</v>
      </c>
      <c r="B107" s="43" t="s">
        <v>460</v>
      </c>
      <c r="C107" s="43" t="s">
        <v>502</v>
      </c>
      <c r="D107" s="43" t="str">
        <f>LOOKUP(C107,DB!$A:$A,DB!$B:$B)</f>
        <v>MLS</v>
      </c>
      <c r="E107" s="44">
        <v>1</v>
      </c>
      <c r="F107" s="44">
        <v>1</v>
      </c>
      <c r="G107" s="44">
        <v>1</v>
      </c>
      <c r="H107" s="44">
        <v>1</v>
      </c>
      <c r="I107" s="44" t="s">
        <v>7</v>
      </c>
      <c r="J107" s="44" t="s">
        <v>463</v>
      </c>
      <c r="K107" s="44">
        <v>5</v>
      </c>
      <c r="L107" s="46">
        <f t="shared" si="6"/>
        <v>5</v>
      </c>
      <c r="M107" s="46">
        <f t="shared" ref="M107:M112" si="8">L107/F107</f>
        <v>5</v>
      </c>
      <c r="N107" s="44" t="s">
        <v>115</v>
      </c>
    </row>
    <row r="108" spans="1:14" ht="76.5" customHeight="1">
      <c r="A108" s="50" t="s">
        <v>492</v>
      </c>
      <c r="B108" s="43" t="s">
        <v>377</v>
      </c>
      <c r="C108" s="43" t="s">
        <v>376</v>
      </c>
      <c r="D108" s="43" t="str">
        <f>LOOKUP(C108,DB!$A:$A,DB!$B:$B)</f>
        <v>APS</v>
      </c>
      <c r="E108" s="44">
        <v>1</v>
      </c>
      <c r="F108" s="44">
        <v>1</v>
      </c>
      <c r="G108" s="44">
        <v>1</v>
      </c>
      <c r="H108" s="44">
        <v>1</v>
      </c>
      <c r="I108" s="44" t="s">
        <v>7</v>
      </c>
      <c r="J108" s="44" t="s">
        <v>466</v>
      </c>
      <c r="K108" s="44">
        <v>5</v>
      </c>
      <c r="L108" s="46">
        <f t="shared" si="6"/>
        <v>5</v>
      </c>
      <c r="M108" s="46">
        <f t="shared" si="8"/>
        <v>5</v>
      </c>
      <c r="N108" s="44" t="s">
        <v>115</v>
      </c>
    </row>
    <row r="109" spans="1:14" ht="76.5" customHeight="1">
      <c r="A109" s="50" t="s">
        <v>493</v>
      </c>
      <c r="B109" s="43" t="s">
        <v>461</v>
      </c>
      <c r="C109" s="43" t="s">
        <v>373</v>
      </c>
      <c r="D109" s="43" t="str">
        <f>LOOKUP(C109,DB!$A:$A,DB!$B:$B)</f>
        <v>MLS</v>
      </c>
      <c r="E109" s="44">
        <v>1</v>
      </c>
      <c r="F109" s="44">
        <v>1</v>
      </c>
      <c r="G109" s="44">
        <v>1</v>
      </c>
      <c r="H109" s="44">
        <v>1</v>
      </c>
      <c r="I109" s="44" t="s">
        <v>7</v>
      </c>
      <c r="J109" s="44" t="s">
        <v>463</v>
      </c>
      <c r="K109" s="44">
        <v>5</v>
      </c>
      <c r="L109" s="46">
        <f t="shared" si="6"/>
        <v>5</v>
      </c>
      <c r="M109" s="46">
        <f t="shared" si="8"/>
        <v>5</v>
      </c>
      <c r="N109" s="44" t="s">
        <v>115</v>
      </c>
    </row>
    <row r="110" spans="1:14" ht="76.5" customHeight="1">
      <c r="A110" s="50" t="s">
        <v>494</v>
      </c>
      <c r="B110" s="43" t="s">
        <v>462</v>
      </c>
      <c r="C110" s="43" t="s">
        <v>301</v>
      </c>
      <c r="D110" s="43" t="str">
        <f>LOOKUP(C110,DB!$A:$A,DB!$B:$B)</f>
        <v>TTSS</v>
      </c>
      <c r="E110" s="44">
        <v>2</v>
      </c>
      <c r="F110" s="44">
        <v>1</v>
      </c>
      <c r="G110" s="44">
        <v>0.5</v>
      </c>
      <c r="H110" s="44">
        <v>2</v>
      </c>
      <c r="I110" s="44" t="s">
        <v>7</v>
      </c>
      <c r="J110" s="44" t="s">
        <v>463</v>
      </c>
      <c r="K110" s="44">
        <v>5</v>
      </c>
      <c r="L110" s="46">
        <f t="shared" si="6"/>
        <v>3.5355339059327378</v>
      </c>
      <c r="M110" s="46">
        <f t="shared" si="8"/>
        <v>3.5355339059327378</v>
      </c>
      <c r="N110" s="44" t="s">
        <v>115</v>
      </c>
    </row>
    <row r="111" spans="1:14" ht="76.5" customHeight="1">
      <c r="A111" s="50" t="s">
        <v>495</v>
      </c>
      <c r="B111" s="43" t="s">
        <v>90</v>
      </c>
      <c r="C111" s="43" t="s">
        <v>339</v>
      </c>
      <c r="D111" s="43" t="str">
        <f>LOOKUP(C111,DB!$A:$A,DB!$B:$B)</f>
        <v>SMS</v>
      </c>
      <c r="E111" s="44">
        <v>2</v>
      </c>
      <c r="F111" s="44">
        <v>2</v>
      </c>
      <c r="G111" s="44">
        <v>1</v>
      </c>
      <c r="H111" s="44">
        <v>1</v>
      </c>
      <c r="I111" s="44" t="s">
        <v>7</v>
      </c>
      <c r="J111" s="44" t="s">
        <v>463</v>
      </c>
      <c r="K111" s="44">
        <v>5</v>
      </c>
      <c r="L111" s="46">
        <f t="shared" si="6"/>
        <v>5</v>
      </c>
      <c r="M111" s="46">
        <f t="shared" si="8"/>
        <v>2.5</v>
      </c>
      <c r="N111" s="44" t="s">
        <v>115</v>
      </c>
    </row>
    <row r="112" spans="1:14" ht="76.5" customHeight="1">
      <c r="A112" s="50" t="s">
        <v>495</v>
      </c>
      <c r="B112" s="43" t="s">
        <v>90</v>
      </c>
      <c r="C112" s="43" t="s">
        <v>340</v>
      </c>
      <c r="D112" s="43" t="str">
        <f>LOOKUP(C112,DB!$A:$A,DB!$B:$B)</f>
        <v>SMS</v>
      </c>
      <c r="E112" s="44">
        <v>2</v>
      </c>
      <c r="F112" s="44">
        <v>2</v>
      </c>
      <c r="G112" s="44">
        <v>1</v>
      </c>
      <c r="H112" s="44">
        <v>1</v>
      </c>
      <c r="I112" s="44" t="s">
        <v>7</v>
      </c>
      <c r="J112" s="44" t="s">
        <v>463</v>
      </c>
      <c r="K112" s="44">
        <v>5</v>
      </c>
      <c r="L112" s="46">
        <f t="shared" si="6"/>
        <v>5</v>
      </c>
      <c r="M112" s="46">
        <f t="shared" si="8"/>
        <v>2.5</v>
      </c>
      <c r="N112" s="44" t="s">
        <v>115</v>
      </c>
    </row>
    <row r="113" spans="1:15" ht="18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6"/>
      <c r="M113" s="76"/>
      <c r="N113" s="156"/>
    </row>
    <row r="114" spans="1:15" ht="76.5" customHeight="1" thickBot="1">
      <c r="A114" s="72" t="s">
        <v>531</v>
      </c>
      <c r="B114" s="73" t="s">
        <v>529</v>
      </c>
      <c r="C114" s="73" t="s">
        <v>269</v>
      </c>
      <c r="D114" s="73" t="str">
        <f>LOOKUP(C114,DB!$A:$A,DB!$B:$B)</f>
        <v>SAS OS</v>
      </c>
      <c r="E114" s="74">
        <v>2</v>
      </c>
      <c r="F114" s="74">
        <v>2</v>
      </c>
      <c r="G114" s="74">
        <v>1</v>
      </c>
      <c r="H114" s="74">
        <v>1</v>
      </c>
      <c r="I114" s="74" t="s">
        <v>12</v>
      </c>
      <c r="J114" s="74" t="s">
        <v>530</v>
      </c>
      <c r="K114" s="74">
        <v>5</v>
      </c>
      <c r="L114" s="118">
        <f t="shared" ref="L114:L145" si="9">K114*G114*SQRT(H114)</f>
        <v>5</v>
      </c>
      <c r="M114" s="118">
        <f t="shared" ref="M114:M145" si="10">L114/F114</f>
        <v>2.5</v>
      </c>
      <c r="N114" s="74" t="s">
        <v>115</v>
      </c>
    </row>
    <row r="115" spans="1:15" ht="76.5" customHeight="1" thickBot="1">
      <c r="A115" s="72" t="s">
        <v>531</v>
      </c>
      <c r="B115" s="73" t="s">
        <v>529</v>
      </c>
      <c r="C115" s="73" t="s">
        <v>331</v>
      </c>
      <c r="D115" s="73" t="str">
        <f>LOOKUP(C115,DB!$A:$A,DB!$B:$B)</f>
        <v>SAS OS</v>
      </c>
      <c r="E115" s="74">
        <v>2</v>
      </c>
      <c r="F115" s="74">
        <v>2</v>
      </c>
      <c r="G115" s="74">
        <v>1</v>
      </c>
      <c r="H115" s="74">
        <v>1</v>
      </c>
      <c r="I115" s="74" t="s">
        <v>12</v>
      </c>
      <c r="J115" s="74" t="s">
        <v>530</v>
      </c>
      <c r="K115" s="74">
        <v>5</v>
      </c>
      <c r="L115" s="118">
        <f t="shared" si="9"/>
        <v>5</v>
      </c>
      <c r="M115" s="118">
        <f t="shared" si="10"/>
        <v>2.5</v>
      </c>
      <c r="N115" s="74" t="s">
        <v>115</v>
      </c>
    </row>
    <row r="116" spans="1:15" ht="76.5" customHeight="1" thickBot="1">
      <c r="A116" s="72" t="s">
        <v>532</v>
      </c>
      <c r="B116" s="73" t="s">
        <v>178</v>
      </c>
      <c r="C116" s="73" t="s">
        <v>353</v>
      </c>
      <c r="D116" s="73" t="str">
        <f>LOOKUP(C116,DB!$A:$A,DB!$B:$B)</f>
        <v>APS</v>
      </c>
      <c r="E116" s="74">
        <v>1</v>
      </c>
      <c r="F116" s="74">
        <v>1</v>
      </c>
      <c r="G116" s="74">
        <v>0.5</v>
      </c>
      <c r="H116" s="74">
        <v>1</v>
      </c>
      <c r="I116" s="74" t="s">
        <v>7</v>
      </c>
      <c r="J116" s="74" t="s">
        <v>416</v>
      </c>
      <c r="K116" s="74">
        <v>5</v>
      </c>
      <c r="L116" s="118">
        <f t="shared" si="9"/>
        <v>2.5</v>
      </c>
      <c r="M116" s="118">
        <f t="shared" si="10"/>
        <v>2.5</v>
      </c>
      <c r="N116" s="74" t="s">
        <v>115</v>
      </c>
    </row>
    <row r="117" spans="1:15" ht="137.25" customHeight="1">
      <c r="A117" s="62" t="s">
        <v>44</v>
      </c>
      <c r="B117" s="30" t="s">
        <v>38</v>
      </c>
      <c r="C117" s="30" t="s">
        <v>274</v>
      </c>
      <c r="D117" s="30" t="str">
        <f>LOOKUP(C117,DB!$A:$A,DB!$B:$B)</f>
        <v>DAS OTS</v>
      </c>
      <c r="E117" s="31">
        <v>2</v>
      </c>
      <c r="F117" s="31">
        <v>2</v>
      </c>
      <c r="G117" s="31">
        <v>0.75</v>
      </c>
      <c r="H117" s="31">
        <v>2</v>
      </c>
      <c r="I117" s="31" t="s">
        <v>7</v>
      </c>
      <c r="J117" s="31" t="s">
        <v>39</v>
      </c>
      <c r="K117" s="3">
        <v>5</v>
      </c>
      <c r="L117" s="14">
        <f t="shared" si="9"/>
        <v>5.3033008588991066</v>
      </c>
      <c r="M117" s="14">
        <f t="shared" si="10"/>
        <v>2.6516504294495533</v>
      </c>
      <c r="N117" s="3" t="s">
        <v>115</v>
      </c>
      <c r="O117" s="152"/>
    </row>
    <row r="118" spans="1:15" ht="137.25" customHeight="1">
      <c r="A118" s="62" t="s">
        <v>44</v>
      </c>
      <c r="B118" s="30" t="s">
        <v>38</v>
      </c>
      <c r="C118" s="30" t="s">
        <v>275</v>
      </c>
      <c r="D118" s="30" t="str">
        <f>LOOKUP(C118,DB!$A:$A,DB!$B:$B)</f>
        <v>DAS OTS</v>
      </c>
      <c r="E118" s="31">
        <v>2</v>
      </c>
      <c r="F118" s="31">
        <v>2</v>
      </c>
      <c r="G118" s="31">
        <v>0.75</v>
      </c>
      <c r="H118" s="31">
        <v>2</v>
      </c>
      <c r="I118" s="31" t="s">
        <v>7</v>
      </c>
      <c r="J118" s="31" t="s">
        <v>39</v>
      </c>
      <c r="K118" s="3">
        <v>5</v>
      </c>
      <c r="L118" s="14">
        <f t="shared" si="9"/>
        <v>5.3033008588991066</v>
      </c>
      <c r="M118" s="14">
        <f t="shared" si="10"/>
        <v>2.6516504294495533</v>
      </c>
      <c r="N118" s="3" t="s">
        <v>115</v>
      </c>
      <c r="O118" s="152"/>
    </row>
    <row r="119" spans="1:15" ht="137.25" customHeight="1">
      <c r="A119" s="2" t="s">
        <v>45</v>
      </c>
      <c r="B119" s="2" t="s">
        <v>41</v>
      </c>
      <c r="C119" s="2" t="s">
        <v>274</v>
      </c>
      <c r="D119" s="30" t="str">
        <f>LOOKUP(C119,DB!$A:$A,DB!$B:$B)</f>
        <v>DAS OTS</v>
      </c>
      <c r="E119" s="3">
        <v>2</v>
      </c>
      <c r="F119" s="3">
        <v>1</v>
      </c>
      <c r="G119" s="3">
        <v>0.25</v>
      </c>
      <c r="H119" s="3">
        <v>2</v>
      </c>
      <c r="I119" s="3" t="s">
        <v>7</v>
      </c>
      <c r="J119" s="3" t="s">
        <v>42</v>
      </c>
      <c r="K119" s="3">
        <v>5</v>
      </c>
      <c r="L119" s="14">
        <f t="shared" si="9"/>
        <v>1.7677669529663689</v>
      </c>
      <c r="M119" s="14">
        <f t="shared" si="10"/>
        <v>1.7677669529663689</v>
      </c>
      <c r="N119" s="3" t="s">
        <v>115</v>
      </c>
      <c r="O119" s="152"/>
    </row>
    <row r="120" spans="1:15" ht="137.25" customHeight="1">
      <c r="A120" s="2" t="s">
        <v>46</v>
      </c>
      <c r="B120" s="2" t="s">
        <v>41</v>
      </c>
      <c r="C120" s="2" t="s">
        <v>274</v>
      </c>
      <c r="D120" s="30" t="str">
        <f>LOOKUP(C120,DB!$A:$A,DB!$B:$B)</f>
        <v>DAS OTS</v>
      </c>
      <c r="E120" s="3">
        <v>2</v>
      </c>
      <c r="F120" s="3">
        <v>1</v>
      </c>
      <c r="G120" s="3">
        <v>0.25</v>
      </c>
      <c r="H120" s="3">
        <v>2</v>
      </c>
      <c r="I120" s="3" t="s">
        <v>7</v>
      </c>
      <c r="J120" s="3" t="s">
        <v>43</v>
      </c>
      <c r="K120" s="3">
        <v>5</v>
      </c>
      <c r="L120" s="14">
        <f t="shared" si="9"/>
        <v>1.7677669529663689</v>
      </c>
      <c r="M120" s="14">
        <f t="shared" si="10"/>
        <v>1.7677669529663689</v>
      </c>
      <c r="N120" s="3" t="s">
        <v>115</v>
      </c>
      <c r="O120" s="152"/>
    </row>
    <row r="121" spans="1:15" ht="137.25" customHeight="1" thickBot="1">
      <c r="A121" s="43" t="s">
        <v>375</v>
      </c>
      <c r="B121" s="43" t="s">
        <v>377</v>
      </c>
      <c r="C121" s="43" t="s">
        <v>376</v>
      </c>
      <c r="D121" s="43" t="str">
        <f>LOOKUP(C121,DB!$A:$A,DB!$B:$B)</f>
        <v>APS</v>
      </c>
      <c r="E121" s="44">
        <v>1</v>
      </c>
      <c r="F121" s="44">
        <v>1</v>
      </c>
      <c r="G121" s="44">
        <v>1</v>
      </c>
      <c r="H121" s="44">
        <v>1</v>
      </c>
      <c r="I121" s="44" t="s">
        <v>7</v>
      </c>
      <c r="J121" s="44" t="s">
        <v>378</v>
      </c>
      <c r="K121" s="3">
        <v>5</v>
      </c>
      <c r="L121" s="14">
        <f t="shared" si="9"/>
        <v>5</v>
      </c>
      <c r="M121" s="14">
        <f t="shared" si="10"/>
        <v>5</v>
      </c>
      <c r="N121" s="3" t="s">
        <v>115</v>
      </c>
      <c r="O121" s="152"/>
    </row>
    <row r="122" spans="1:15" ht="137.25" customHeight="1" thickBot="1">
      <c r="A122" s="80" t="s">
        <v>555</v>
      </c>
      <c r="B122" s="81" t="s">
        <v>16</v>
      </c>
      <c r="C122" s="81" t="s">
        <v>269</v>
      </c>
      <c r="D122" s="81" t="str">
        <f>LOOKUP(C122,DB!$A:$A,DB!$B:$B)</f>
        <v>SAS OS</v>
      </c>
      <c r="E122" s="82">
        <v>1</v>
      </c>
      <c r="F122" s="82">
        <v>1</v>
      </c>
      <c r="G122" s="82">
        <v>1</v>
      </c>
      <c r="H122" s="82">
        <v>1</v>
      </c>
      <c r="I122" s="82" t="s">
        <v>12</v>
      </c>
      <c r="J122" s="82" t="s">
        <v>72</v>
      </c>
      <c r="K122" s="3">
        <v>5</v>
      </c>
      <c r="L122" s="14">
        <f t="shared" si="9"/>
        <v>5</v>
      </c>
      <c r="M122" s="14">
        <f t="shared" si="10"/>
        <v>5</v>
      </c>
      <c r="N122" s="3" t="s">
        <v>115</v>
      </c>
      <c r="O122" s="152"/>
    </row>
    <row r="123" spans="1:15" ht="137.25" customHeight="1" thickBot="1">
      <c r="A123" s="83" t="s">
        <v>556</v>
      </c>
      <c r="B123" s="84" t="s">
        <v>79</v>
      </c>
      <c r="C123" s="84" t="s">
        <v>293</v>
      </c>
      <c r="D123" s="81" t="str">
        <f>LOOKUP(C123,DB!$A:$A,DB!$B:$B)</f>
        <v>DAS OTS</v>
      </c>
      <c r="E123" s="85">
        <v>2</v>
      </c>
      <c r="F123" s="85">
        <v>1</v>
      </c>
      <c r="G123" s="85">
        <v>0.5</v>
      </c>
      <c r="H123" s="85">
        <v>2</v>
      </c>
      <c r="I123" s="85" t="s">
        <v>7</v>
      </c>
      <c r="J123" s="85" t="s">
        <v>72</v>
      </c>
      <c r="K123" s="3">
        <v>5</v>
      </c>
      <c r="L123" s="14">
        <f t="shared" si="9"/>
        <v>3.5355339059327378</v>
      </c>
      <c r="M123" s="14">
        <f t="shared" si="10"/>
        <v>3.5355339059327378</v>
      </c>
      <c r="N123" s="3" t="s">
        <v>115</v>
      </c>
      <c r="O123" s="152"/>
    </row>
    <row r="124" spans="1:15" ht="137.25" customHeight="1" thickBot="1">
      <c r="A124" s="83" t="s">
        <v>557</v>
      </c>
      <c r="B124" s="84" t="s">
        <v>80</v>
      </c>
      <c r="C124" s="84" t="s">
        <v>351</v>
      </c>
      <c r="D124" s="81" t="str">
        <f>LOOKUP(C124,DB!$A:$A,DB!$B:$B)</f>
        <v>DAS OTS</v>
      </c>
      <c r="E124" s="85">
        <v>2</v>
      </c>
      <c r="F124" s="85">
        <v>2</v>
      </c>
      <c r="G124" s="85">
        <v>1</v>
      </c>
      <c r="H124" s="85">
        <v>1</v>
      </c>
      <c r="I124" s="85" t="s">
        <v>7</v>
      </c>
      <c r="J124" s="85" t="s">
        <v>72</v>
      </c>
      <c r="K124" s="3">
        <v>5</v>
      </c>
      <c r="L124" s="14">
        <f t="shared" si="9"/>
        <v>5</v>
      </c>
      <c r="M124" s="14">
        <f t="shared" si="10"/>
        <v>2.5</v>
      </c>
      <c r="N124" s="3" t="s">
        <v>115</v>
      </c>
      <c r="O124" s="152"/>
    </row>
    <row r="125" spans="1:15" ht="137.25" customHeight="1" thickBot="1">
      <c r="A125" s="83" t="s">
        <v>557</v>
      </c>
      <c r="B125" s="84" t="s">
        <v>80</v>
      </c>
      <c r="C125" s="84" t="s">
        <v>293</v>
      </c>
      <c r="D125" s="81" t="str">
        <f>LOOKUP(C125,DB!$A:$A,DB!$B:$B)</f>
        <v>DAS OTS</v>
      </c>
      <c r="E125" s="85">
        <v>2</v>
      </c>
      <c r="F125" s="85">
        <v>2</v>
      </c>
      <c r="G125" s="85">
        <v>1</v>
      </c>
      <c r="H125" s="85">
        <v>1</v>
      </c>
      <c r="I125" s="85" t="s">
        <v>7</v>
      </c>
      <c r="J125" s="85" t="s">
        <v>72</v>
      </c>
      <c r="K125" s="3">
        <v>5</v>
      </c>
      <c r="L125" s="14">
        <f t="shared" si="9"/>
        <v>5</v>
      </c>
      <c r="M125" s="14">
        <f t="shared" si="10"/>
        <v>2.5</v>
      </c>
      <c r="N125" s="3" t="s">
        <v>115</v>
      </c>
      <c r="O125" s="152"/>
    </row>
    <row r="126" spans="1:15" ht="137.25" customHeight="1" thickBot="1">
      <c r="A126" s="83" t="s">
        <v>558</v>
      </c>
      <c r="B126" s="84" t="s">
        <v>118</v>
      </c>
      <c r="C126" s="84" t="s">
        <v>279</v>
      </c>
      <c r="D126" s="81" t="str">
        <f>LOOKUP(C126,DB!$A:$A,DB!$B:$B)</f>
        <v>IMS</v>
      </c>
      <c r="E126" s="85">
        <v>2</v>
      </c>
      <c r="F126" s="85">
        <v>2</v>
      </c>
      <c r="G126" s="85">
        <v>1</v>
      </c>
      <c r="H126" s="85">
        <v>1</v>
      </c>
      <c r="I126" s="85" t="s">
        <v>7</v>
      </c>
      <c r="J126" s="85" t="s">
        <v>119</v>
      </c>
      <c r="K126" s="3">
        <v>5</v>
      </c>
      <c r="L126" s="14">
        <f t="shared" si="9"/>
        <v>5</v>
      </c>
      <c r="M126" s="14">
        <f t="shared" si="10"/>
        <v>2.5</v>
      </c>
      <c r="N126" s="3" t="s">
        <v>115</v>
      </c>
      <c r="O126" s="152"/>
    </row>
    <row r="127" spans="1:15" ht="137.25" customHeight="1" thickBot="1">
      <c r="A127" s="83" t="s">
        <v>558</v>
      </c>
      <c r="B127" s="84" t="s">
        <v>118</v>
      </c>
      <c r="C127" s="84" t="s">
        <v>280</v>
      </c>
      <c r="D127" s="81" t="str">
        <f>LOOKUP(C127,DB!$A:$A,DB!$B:$B)</f>
        <v>IMS</v>
      </c>
      <c r="E127" s="85">
        <v>2</v>
      </c>
      <c r="F127" s="85">
        <v>2</v>
      </c>
      <c r="G127" s="85">
        <v>1</v>
      </c>
      <c r="H127" s="85">
        <v>1</v>
      </c>
      <c r="I127" s="85" t="s">
        <v>7</v>
      </c>
      <c r="J127" s="85" t="s">
        <v>119</v>
      </c>
      <c r="K127" s="3">
        <v>5</v>
      </c>
      <c r="L127" s="14">
        <f t="shared" si="9"/>
        <v>5</v>
      </c>
      <c r="M127" s="14">
        <f t="shared" si="10"/>
        <v>2.5</v>
      </c>
      <c r="N127" s="3" t="s">
        <v>115</v>
      </c>
      <c r="O127" s="152"/>
    </row>
    <row r="128" spans="1:15" ht="137.25" customHeight="1" thickBot="1">
      <c r="A128" s="83" t="s">
        <v>559</v>
      </c>
      <c r="B128" s="84" t="s">
        <v>118</v>
      </c>
      <c r="C128" s="84" t="s">
        <v>279</v>
      </c>
      <c r="D128" s="81" t="str">
        <f>LOOKUP(C128,DB!$A:$A,DB!$B:$B)</f>
        <v>IMS</v>
      </c>
      <c r="E128" s="85">
        <v>2</v>
      </c>
      <c r="F128" s="85">
        <v>2</v>
      </c>
      <c r="G128" s="85">
        <v>1</v>
      </c>
      <c r="H128" s="85">
        <v>1</v>
      </c>
      <c r="I128" s="85" t="s">
        <v>7</v>
      </c>
      <c r="J128" s="85" t="s">
        <v>119</v>
      </c>
      <c r="K128" s="3">
        <v>5</v>
      </c>
      <c r="L128" s="14">
        <f t="shared" si="9"/>
        <v>5</v>
      </c>
      <c r="M128" s="14">
        <f t="shared" si="10"/>
        <v>2.5</v>
      </c>
      <c r="N128" s="3" t="s">
        <v>115</v>
      </c>
      <c r="O128" s="152"/>
    </row>
    <row r="129" spans="1:15" ht="137.25" customHeight="1" thickBot="1">
      <c r="A129" s="83" t="s">
        <v>559</v>
      </c>
      <c r="B129" s="84" t="s">
        <v>118</v>
      </c>
      <c r="C129" s="84" t="s">
        <v>280</v>
      </c>
      <c r="D129" s="81" t="str">
        <f>LOOKUP(C129,DB!$A:$A,DB!$B:$B)</f>
        <v>IMS</v>
      </c>
      <c r="E129" s="85">
        <v>2</v>
      </c>
      <c r="F129" s="85">
        <v>2</v>
      </c>
      <c r="G129" s="85">
        <v>1</v>
      </c>
      <c r="H129" s="85">
        <v>1</v>
      </c>
      <c r="I129" s="85" t="s">
        <v>7</v>
      </c>
      <c r="J129" s="85" t="s">
        <v>119</v>
      </c>
      <c r="K129" s="3">
        <v>5</v>
      </c>
      <c r="L129" s="14">
        <f t="shared" si="9"/>
        <v>5</v>
      </c>
      <c r="M129" s="14">
        <f t="shared" si="10"/>
        <v>2.5</v>
      </c>
      <c r="N129" s="3" t="s">
        <v>115</v>
      </c>
      <c r="O129" s="152"/>
    </row>
    <row r="130" spans="1:15" ht="137.25" customHeight="1" thickBot="1">
      <c r="A130" s="83" t="s">
        <v>560</v>
      </c>
      <c r="B130" s="84" t="s">
        <v>120</v>
      </c>
      <c r="C130" s="84" t="s">
        <v>279</v>
      </c>
      <c r="D130" s="81" t="str">
        <f>LOOKUP(C130,DB!$A:$A,DB!$B:$B)</f>
        <v>IMS</v>
      </c>
      <c r="E130" s="85">
        <v>2</v>
      </c>
      <c r="F130" s="85">
        <v>1</v>
      </c>
      <c r="G130" s="85">
        <v>0.5</v>
      </c>
      <c r="H130" s="85">
        <v>2</v>
      </c>
      <c r="I130" s="85" t="s">
        <v>7</v>
      </c>
      <c r="J130" s="85" t="s">
        <v>119</v>
      </c>
      <c r="K130" s="3">
        <v>5</v>
      </c>
      <c r="L130" s="14">
        <f t="shared" si="9"/>
        <v>3.5355339059327378</v>
      </c>
      <c r="M130" s="14">
        <f t="shared" si="10"/>
        <v>3.5355339059327378</v>
      </c>
      <c r="N130" s="3" t="s">
        <v>115</v>
      </c>
      <c r="O130" s="152"/>
    </row>
    <row r="131" spans="1:15" ht="137.25" customHeight="1" thickBot="1">
      <c r="A131" s="83" t="s">
        <v>561</v>
      </c>
      <c r="B131" s="84" t="s">
        <v>509</v>
      </c>
      <c r="C131" s="84" t="s">
        <v>647</v>
      </c>
      <c r="D131" s="81" t="str">
        <f>LOOKUP(C131,DB!$A:$A,DB!$B:$B)</f>
        <v>DAS OTS</v>
      </c>
      <c r="E131" s="85">
        <v>2</v>
      </c>
      <c r="F131" s="85">
        <v>2</v>
      </c>
      <c r="G131" s="85">
        <v>1</v>
      </c>
      <c r="H131" s="85">
        <v>1</v>
      </c>
      <c r="I131" s="85" t="s">
        <v>7</v>
      </c>
      <c r="J131" s="85" t="s">
        <v>72</v>
      </c>
      <c r="K131" s="3">
        <v>5</v>
      </c>
      <c r="L131" s="14">
        <f t="shared" si="9"/>
        <v>5</v>
      </c>
      <c r="M131" s="14">
        <f t="shared" si="10"/>
        <v>2.5</v>
      </c>
      <c r="N131" s="3" t="s">
        <v>115</v>
      </c>
      <c r="O131" s="152"/>
    </row>
    <row r="132" spans="1:15" ht="137.25" customHeight="1" thickBot="1">
      <c r="A132" s="83" t="s">
        <v>561</v>
      </c>
      <c r="B132" s="84" t="s">
        <v>509</v>
      </c>
      <c r="C132" s="84" t="s">
        <v>293</v>
      </c>
      <c r="D132" s="81" t="str">
        <f>LOOKUP(C132,DB!$A:$A,DB!$B:$B)</f>
        <v>DAS OTS</v>
      </c>
      <c r="E132" s="85">
        <v>2</v>
      </c>
      <c r="F132" s="85">
        <v>2</v>
      </c>
      <c r="G132" s="85">
        <v>1</v>
      </c>
      <c r="H132" s="85">
        <v>1</v>
      </c>
      <c r="I132" s="85" t="s">
        <v>7</v>
      </c>
      <c r="J132" s="85" t="s">
        <v>72</v>
      </c>
      <c r="K132" s="3">
        <v>5</v>
      </c>
      <c r="L132" s="14">
        <f t="shared" si="9"/>
        <v>5</v>
      </c>
      <c r="M132" s="14">
        <f t="shared" si="10"/>
        <v>2.5</v>
      </c>
      <c r="N132" s="3" t="s">
        <v>115</v>
      </c>
      <c r="O132" s="152"/>
    </row>
    <row r="133" spans="1:15" ht="137.25" customHeight="1" thickBot="1">
      <c r="A133" s="83" t="s">
        <v>562</v>
      </c>
      <c r="B133" s="84" t="s">
        <v>94</v>
      </c>
      <c r="C133" s="84" t="s">
        <v>267</v>
      </c>
      <c r="D133" s="81" t="str">
        <f>LOOKUP(C133,DB!$A:$A,DB!$B:$B)</f>
        <v>SAS</v>
      </c>
      <c r="E133" s="85">
        <v>2</v>
      </c>
      <c r="F133" s="85">
        <v>2</v>
      </c>
      <c r="G133" s="85">
        <v>1</v>
      </c>
      <c r="H133" s="85">
        <v>1</v>
      </c>
      <c r="I133" s="85" t="s">
        <v>12</v>
      </c>
      <c r="J133" s="85" t="s">
        <v>119</v>
      </c>
      <c r="K133" s="3">
        <v>5</v>
      </c>
      <c r="L133" s="14">
        <f t="shared" si="9"/>
        <v>5</v>
      </c>
      <c r="M133" s="14">
        <f t="shared" si="10"/>
        <v>2.5</v>
      </c>
      <c r="N133" s="3" t="s">
        <v>115</v>
      </c>
      <c r="O133" s="152"/>
    </row>
    <row r="134" spans="1:15" ht="137.25" customHeight="1" thickBot="1">
      <c r="A134" s="83" t="s">
        <v>562</v>
      </c>
      <c r="B134" s="84" t="s">
        <v>94</v>
      </c>
      <c r="C134" s="84" t="s">
        <v>288</v>
      </c>
      <c r="D134" s="81" t="str">
        <f>LOOKUP(C134,DB!$A:$A,DB!$B:$B)</f>
        <v>SAS</v>
      </c>
      <c r="E134" s="85">
        <v>2</v>
      </c>
      <c r="F134" s="85">
        <v>2</v>
      </c>
      <c r="G134" s="85">
        <v>1</v>
      </c>
      <c r="H134" s="85">
        <v>1</v>
      </c>
      <c r="I134" s="85" t="s">
        <v>12</v>
      </c>
      <c r="J134" s="85" t="s">
        <v>119</v>
      </c>
      <c r="K134" s="3">
        <v>5</v>
      </c>
      <c r="L134" s="14">
        <f t="shared" si="9"/>
        <v>5</v>
      </c>
      <c r="M134" s="14">
        <f t="shared" si="10"/>
        <v>2.5</v>
      </c>
      <c r="N134" s="3" t="s">
        <v>115</v>
      </c>
      <c r="O134" s="152"/>
    </row>
    <row r="135" spans="1:15" ht="137.25" customHeight="1" thickBot="1">
      <c r="A135" s="83" t="s">
        <v>563</v>
      </c>
      <c r="B135" s="84" t="s">
        <v>57</v>
      </c>
      <c r="C135" s="84" t="s">
        <v>329</v>
      </c>
      <c r="D135" s="81" t="str">
        <f>LOOKUP(C135,DB!$A:$A,DB!$B:$B)</f>
        <v>SAS</v>
      </c>
      <c r="E135" s="85">
        <v>2</v>
      </c>
      <c r="F135" s="85">
        <v>2</v>
      </c>
      <c r="G135" s="85">
        <v>0.5</v>
      </c>
      <c r="H135" s="85">
        <v>2</v>
      </c>
      <c r="I135" s="85" t="s">
        <v>12</v>
      </c>
      <c r="J135" s="85" t="s">
        <v>72</v>
      </c>
      <c r="K135" s="3">
        <v>5</v>
      </c>
      <c r="L135" s="14">
        <f t="shared" si="9"/>
        <v>3.5355339059327378</v>
      </c>
      <c r="M135" s="14">
        <f t="shared" si="10"/>
        <v>1.7677669529663689</v>
      </c>
      <c r="N135" s="3" t="s">
        <v>115</v>
      </c>
      <c r="O135" s="152"/>
    </row>
    <row r="136" spans="1:15" ht="137.25" customHeight="1" thickBot="1">
      <c r="A136" s="83" t="s">
        <v>563</v>
      </c>
      <c r="B136" s="84" t="s">
        <v>57</v>
      </c>
      <c r="C136" s="84" t="s">
        <v>315</v>
      </c>
      <c r="D136" s="81" t="str">
        <f>LOOKUP(C136,DB!$A:$A,DB!$B:$B)</f>
        <v>SAS</v>
      </c>
      <c r="E136" s="85">
        <v>2</v>
      </c>
      <c r="F136" s="85">
        <v>2</v>
      </c>
      <c r="G136" s="85">
        <v>0.5</v>
      </c>
      <c r="H136" s="85">
        <v>2</v>
      </c>
      <c r="I136" s="85" t="s">
        <v>12</v>
      </c>
      <c r="J136" s="85" t="s">
        <v>72</v>
      </c>
      <c r="K136" s="3">
        <v>5</v>
      </c>
      <c r="L136" s="14">
        <f t="shared" si="9"/>
        <v>3.5355339059327378</v>
      </c>
      <c r="M136" s="14">
        <f t="shared" si="10"/>
        <v>1.7677669529663689</v>
      </c>
      <c r="N136" s="3" t="s">
        <v>115</v>
      </c>
      <c r="O136" s="152"/>
    </row>
    <row r="137" spans="1:15" ht="137.25" customHeight="1" thickBot="1">
      <c r="A137" s="83" t="s">
        <v>565</v>
      </c>
      <c r="B137" s="84" t="s">
        <v>134</v>
      </c>
      <c r="C137" s="84" t="s">
        <v>290</v>
      </c>
      <c r="D137" s="81" t="str">
        <f>LOOKUP(C137,DB!$A:$A,DB!$B:$B)</f>
        <v>PSIS</v>
      </c>
      <c r="E137" s="85">
        <v>2</v>
      </c>
      <c r="F137" s="85">
        <v>2</v>
      </c>
      <c r="G137" s="85">
        <v>0.75</v>
      </c>
      <c r="H137" s="85">
        <v>2</v>
      </c>
      <c r="I137" s="85" t="s">
        <v>7</v>
      </c>
      <c r="J137" s="85" t="s">
        <v>119</v>
      </c>
      <c r="K137" s="3">
        <v>5</v>
      </c>
      <c r="L137" s="14">
        <f t="shared" si="9"/>
        <v>5.3033008588991066</v>
      </c>
      <c r="M137" s="14">
        <f t="shared" si="10"/>
        <v>2.6516504294495533</v>
      </c>
      <c r="N137" s="3" t="s">
        <v>115</v>
      </c>
      <c r="O137" s="152"/>
    </row>
    <row r="138" spans="1:15" ht="137.25" customHeight="1" thickBot="1">
      <c r="A138" s="83" t="s">
        <v>565</v>
      </c>
      <c r="B138" s="84" t="s">
        <v>134</v>
      </c>
      <c r="C138" s="84" t="s">
        <v>291</v>
      </c>
      <c r="D138" s="81" t="str">
        <f>LOOKUP(C138,DB!$A:$A,DB!$B:$B)</f>
        <v>PSIS</v>
      </c>
      <c r="E138" s="85">
        <v>2</v>
      </c>
      <c r="F138" s="85">
        <v>2</v>
      </c>
      <c r="G138" s="85">
        <v>0.75</v>
      </c>
      <c r="H138" s="85">
        <v>2</v>
      </c>
      <c r="I138" s="85" t="s">
        <v>7</v>
      </c>
      <c r="J138" s="85" t="s">
        <v>119</v>
      </c>
      <c r="K138" s="3">
        <v>5</v>
      </c>
      <c r="L138" s="14">
        <f t="shared" si="9"/>
        <v>5.3033008588991066</v>
      </c>
      <c r="M138" s="14">
        <f t="shared" si="10"/>
        <v>2.6516504294495533</v>
      </c>
      <c r="N138" s="3" t="s">
        <v>115</v>
      </c>
      <c r="O138" s="152"/>
    </row>
    <row r="139" spans="1:15" ht="137.25" customHeight="1" thickBot="1">
      <c r="A139" s="83" t="s">
        <v>566</v>
      </c>
      <c r="B139" s="84" t="s">
        <v>135</v>
      </c>
      <c r="C139" s="84" t="s">
        <v>292</v>
      </c>
      <c r="D139" s="81" t="str">
        <f>LOOKUP(C139,DB!$A:$A,DB!$B:$B)</f>
        <v>TTSS</v>
      </c>
      <c r="E139" s="85">
        <v>3</v>
      </c>
      <c r="F139" s="85">
        <v>2</v>
      </c>
      <c r="G139" s="85">
        <v>0.67</v>
      </c>
      <c r="H139" s="85">
        <v>2</v>
      </c>
      <c r="I139" s="85" t="s">
        <v>7</v>
      </c>
      <c r="J139" s="85" t="s">
        <v>119</v>
      </c>
      <c r="K139" s="3">
        <v>5</v>
      </c>
      <c r="L139" s="14">
        <f t="shared" si="9"/>
        <v>4.7376154339498688</v>
      </c>
      <c r="M139" s="14">
        <f t="shared" si="10"/>
        <v>2.3688077169749344</v>
      </c>
      <c r="N139" s="3" t="s">
        <v>115</v>
      </c>
      <c r="O139" s="152"/>
    </row>
    <row r="140" spans="1:15" ht="137.25" customHeight="1" thickBot="1">
      <c r="A140" s="83" t="s">
        <v>566</v>
      </c>
      <c r="B140" s="84" t="s">
        <v>135</v>
      </c>
      <c r="C140" s="84" t="s">
        <v>293</v>
      </c>
      <c r="D140" s="81" t="str">
        <f>LOOKUP(C140,DB!$A:$A,DB!$B:$B)</f>
        <v>DAS OTS</v>
      </c>
      <c r="E140" s="85">
        <v>3</v>
      </c>
      <c r="F140" s="85">
        <v>2</v>
      </c>
      <c r="G140" s="85">
        <v>0.67</v>
      </c>
      <c r="H140" s="85">
        <v>2</v>
      </c>
      <c r="I140" s="85" t="s">
        <v>7</v>
      </c>
      <c r="J140" s="85" t="s">
        <v>119</v>
      </c>
      <c r="K140" s="3">
        <v>5</v>
      </c>
      <c r="L140" s="14">
        <f t="shared" si="9"/>
        <v>4.7376154339498688</v>
      </c>
      <c r="M140" s="14">
        <f t="shared" si="10"/>
        <v>2.3688077169749344</v>
      </c>
      <c r="N140" s="3" t="s">
        <v>115</v>
      </c>
      <c r="O140" s="152"/>
    </row>
    <row r="141" spans="1:15" ht="137.25" customHeight="1" thickBot="1">
      <c r="A141" s="83" t="s">
        <v>567</v>
      </c>
      <c r="B141" s="84" t="s">
        <v>509</v>
      </c>
      <c r="C141" s="84" t="s">
        <v>647</v>
      </c>
      <c r="D141" s="81" t="str">
        <f>LOOKUP(C141,DB!$A:$A,DB!$B:$B)</f>
        <v>DAS OTS</v>
      </c>
      <c r="E141" s="85">
        <v>2</v>
      </c>
      <c r="F141" s="85">
        <v>2</v>
      </c>
      <c r="G141" s="85">
        <v>1</v>
      </c>
      <c r="H141" s="85">
        <v>1</v>
      </c>
      <c r="I141" s="85" t="s">
        <v>7</v>
      </c>
      <c r="J141" s="85" t="s">
        <v>72</v>
      </c>
      <c r="K141" s="3">
        <v>5</v>
      </c>
      <c r="L141" s="14">
        <f t="shared" si="9"/>
        <v>5</v>
      </c>
      <c r="M141" s="14">
        <f t="shared" si="10"/>
        <v>2.5</v>
      </c>
      <c r="N141" s="3" t="s">
        <v>115</v>
      </c>
      <c r="O141" s="152"/>
    </row>
    <row r="142" spans="1:15" ht="137.25" customHeight="1" thickBot="1">
      <c r="A142" s="83" t="s">
        <v>567</v>
      </c>
      <c r="B142" s="84" t="s">
        <v>509</v>
      </c>
      <c r="C142" s="84" t="s">
        <v>293</v>
      </c>
      <c r="D142" s="81" t="str">
        <f>LOOKUP(C142,DB!$A:$A,DB!$B:$B)</f>
        <v>DAS OTS</v>
      </c>
      <c r="E142" s="85">
        <v>2</v>
      </c>
      <c r="F142" s="85">
        <v>2</v>
      </c>
      <c r="G142" s="85">
        <v>1</v>
      </c>
      <c r="H142" s="85">
        <v>1</v>
      </c>
      <c r="I142" s="85" t="s">
        <v>7</v>
      </c>
      <c r="J142" s="85" t="s">
        <v>72</v>
      </c>
      <c r="K142" s="3">
        <v>5</v>
      </c>
      <c r="L142" s="14">
        <f t="shared" si="9"/>
        <v>5</v>
      </c>
      <c r="M142" s="14">
        <f t="shared" si="10"/>
        <v>2.5</v>
      </c>
      <c r="N142" s="3" t="s">
        <v>115</v>
      </c>
      <c r="O142" s="152"/>
    </row>
    <row r="143" spans="1:15" ht="137.25" customHeight="1" thickBot="1">
      <c r="A143" s="83" t="s">
        <v>568</v>
      </c>
      <c r="B143" s="84" t="s">
        <v>19</v>
      </c>
      <c r="C143" s="84" t="s">
        <v>269</v>
      </c>
      <c r="D143" s="81" t="str">
        <f>LOOKUP(C143,DB!$A:$A,DB!$B:$B)</f>
        <v>SAS OS</v>
      </c>
      <c r="E143" s="85">
        <v>2</v>
      </c>
      <c r="F143" s="85">
        <v>2</v>
      </c>
      <c r="G143" s="85">
        <v>1</v>
      </c>
      <c r="H143" s="85">
        <v>1</v>
      </c>
      <c r="I143" s="85" t="s">
        <v>12</v>
      </c>
      <c r="J143" s="85" t="s">
        <v>72</v>
      </c>
      <c r="K143" s="3">
        <v>5</v>
      </c>
      <c r="L143" s="14">
        <f t="shared" si="9"/>
        <v>5</v>
      </c>
      <c r="M143" s="14">
        <f t="shared" si="10"/>
        <v>2.5</v>
      </c>
      <c r="N143" s="3" t="s">
        <v>115</v>
      </c>
      <c r="O143" s="152"/>
    </row>
    <row r="144" spans="1:15" ht="137.25" customHeight="1" thickBot="1">
      <c r="A144" s="83" t="s">
        <v>568</v>
      </c>
      <c r="B144" s="84" t="s">
        <v>19</v>
      </c>
      <c r="C144" s="84" t="s">
        <v>268</v>
      </c>
      <c r="D144" s="81" t="str">
        <f>LOOKUP(C144,DB!$A:$A,DB!$B:$B)</f>
        <v>SAS</v>
      </c>
      <c r="E144" s="85">
        <v>2</v>
      </c>
      <c r="F144" s="85">
        <v>2</v>
      </c>
      <c r="G144" s="85">
        <v>1</v>
      </c>
      <c r="H144" s="85">
        <v>1</v>
      </c>
      <c r="I144" s="85" t="s">
        <v>12</v>
      </c>
      <c r="J144" s="85" t="s">
        <v>72</v>
      </c>
      <c r="K144" s="3">
        <v>5</v>
      </c>
      <c r="L144" s="14">
        <f t="shared" si="9"/>
        <v>5</v>
      </c>
      <c r="M144" s="14">
        <f t="shared" si="10"/>
        <v>2.5</v>
      </c>
      <c r="N144" s="3" t="s">
        <v>115</v>
      </c>
      <c r="O144" s="152"/>
    </row>
    <row r="145" spans="1:15" ht="137.25" customHeight="1" thickBot="1">
      <c r="A145" s="83" t="s">
        <v>569</v>
      </c>
      <c r="B145" s="84" t="s">
        <v>91</v>
      </c>
      <c r="C145" s="84" t="s">
        <v>266</v>
      </c>
      <c r="D145" s="81" t="str">
        <f>LOOKUP(C145,DB!$A:$A,DB!$B:$B)</f>
        <v>SAS</v>
      </c>
      <c r="E145" s="85">
        <v>3</v>
      </c>
      <c r="F145" s="85">
        <v>3</v>
      </c>
      <c r="G145" s="85">
        <v>1</v>
      </c>
      <c r="H145" s="85">
        <v>1</v>
      </c>
      <c r="I145" s="85" t="s">
        <v>12</v>
      </c>
      <c r="J145" s="85" t="s">
        <v>72</v>
      </c>
      <c r="K145" s="3">
        <v>5</v>
      </c>
      <c r="L145" s="14">
        <f t="shared" si="9"/>
        <v>5</v>
      </c>
      <c r="M145" s="14">
        <f t="shared" si="10"/>
        <v>1.6666666666666667</v>
      </c>
      <c r="N145" s="3" t="s">
        <v>115</v>
      </c>
      <c r="O145" s="152"/>
    </row>
    <row r="146" spans="1:15" ht="137.25" customHeight="1" thickBot="1">
      <c r="A146" s="83" t="s">
        <v>569</v>
      </c>
      <c r="B146" s="84" t="s">
        <v>91</v>
      </c>
      <c r="C146" s="84" t="s">
        <v>315</v>
      </c>
      <c r="D146" s="81" t="str">
        <f>LOOKUP(C146,DB!$A:$A,DB!$B:$B)</f>
        <v>SAS</v>
      </c>
      <c r="E146" s="85">
        <v>3</v>
      </c>
      <c r="F146" s="85">
        <v>3</v>
      </c>
      <c r="G146" s="85">
        <v>1</v>
      </c>
      <c r="H146" s="85">
        <v>1</v>
      </c>
      <c r="I146" s="85" t="s">
        <v>12</v>
      </c>
      <c r="J146" s="85" t="s">
        <v>72</v>
      </c>
      <c r="K146" s="3">
        <v>5</v>
      </c>
      <c r="L146" s="14">
        <f t="shared" ref="L146:L168" si="11">K146*G146*SQRT(H146)</f>
        <v>5</v>
      </c>
      <c r="M146" s="14">
        <f t="shared" ref="M146:M168" si="12">L146/F146</f>
        <v>1.6666666666666667</v>
      </c>
      <c r="N146" s="3" t="s">
        <v>115</v>
      </c>
      <c r="O146" s="152"/>
    </row>
    <row r="147" spans="1:15" ht="137.25" customHeight="1" thickBot="1">
      <c r="A147" s="83" t="s">
        <v>569</v>
      </c>
      <c r="B147" s="84" t="s">
        <v>91</v>
      </c>
      <c r="C147" s="84" t="s">
        <v>352</v>
      </c>
      <c r="D147" s="81" t="str">
        <f>LOOKUP(C147,DB!$A:$A,DB!$B:$B)</f>
        <v>SAS</v>
      </c>
      <c r="E147" s="85">
        <v>3</v>
      </c>
      <c r="F147" s="85">
        <v>3</v>
      </c>
      <c r="G147" s="85">
        <v>1</v>
      </c>
      <c r="H147" s="85">
        <v>1</v>
      </c>
      <c r="I147" s="85" t="s">
        <v>12</v>
      </c>
      <c r="J147" s="85" t="s">
        <v>72</v>
      </c>
      <c r="K147" s="3">
        <v>5</v>
      </c>
      <c r="L147" s="14">
        <f t="shared" si="11"/>
        <v>5</v>
      </c>
      <c r="M147" s="14">
        <f t="shared" si="12"/>
        <v>1.6666666666666667</v>
      </c>
      <c r="N147" s="3" t="s">
        <v>115</v>
      </c>
      <c r="O147" s="152"/>
    </row>
    <row r="148" spans="1:15" ht="137.25" customHeight="1" thickBot="1">
      <c r="A148" s="83" t="s">
        <v>571</v>
      </c>
      <c r="B148" s="84" t="s">
        <v>85</v>
      </c>
      <c r="C148" s="84" t="s">
        <v>288</v>
      </c>
      <c r="D148" s="81" t="str">
        <f>LOOKUP(C148,DB!$A:$A,DB!$B:$B)</f>
        <v>SAS</v>
      </c>
      <c r="E148" s="85">
        <v>2</v>
      </c>
      <c r="F148" s="85">
        <v>2</v>
      </c>
      <c r="G148" s="85">
        <v>0.75</v>
      </c>
      <c r="H148" s="85">
        <v>2</v>
      </c>
      <c r="I148" s="85" t="s">
        <v>7</v>
      </c>
      <c r="J148" s="85" t="s">
        <v>72</v>
      </c>
      <c r="K148" s="3">
        <v>5</v>
      </c>
      <c r="L148" s="14">
        <f t="shared" si="11"/>
        <v>5.3033008588991066</v>
      </c>
      <c r="M148" s="14">
        <f t="shared" si="12"/>
        <v>2.6516504294495533</v>
      </c>
      <c r="N148" s="3" t="s">
        <v>115</v>
      </c>
      <c r="O148" s="152"/>
    </row>
    <row r="149" spans="1:15" ht="137.25" customHeight="1" thickBot="1">
      <c r="A149" s="83" t="s">
        <v>571</v>
      </c>
      <c r="B149" s="84" t="s">
        <v>85</v>
      </c>
      <c r="C149" s="84" t="s">
        <v>321</v>
      </c>
      <c r="D149" s="81" t="str">
        <f>LOOKUP(C149,DB!$A:$A,DB!$B:$B)</f>
        <v>SAS</v>
      </c>
      <c r="E149" s="85">
        <v>2</v>
      </c>
      <c r="F149" s="85">
        <v>2</v>
      </c>
      <c r="G149" s="85">
        <v>0.75</v>
      </c>
      <c r="H149" s="85">
        <v>2</v>
      </c>
      <c r="I149" s="85" t="s">
        <v>7</v>
      </c>
      <c r="J149" s="85" t="s">
        <v>72</v>
      </c>
      <c r="K149" s="3">
        <v>5</v>
      </c>
      <c r="L149" s="14">
        <f t="shared" si="11"/>
        <v>5.3033008588991066</v>
      </c>
      <c r="M149" s="14">
        <f t="shared" si="12"/>
        <v>2.6516504294495533</v>
      </c>
      <c r="N149" s="3" t="s">
        <v>115</v>
      </c>
      <c r="O149" s="152"/>
    </row>
    <row r="150" spans="1:15" ht="137.25" customHeight="1" thickBot="1">
      <c r="A150" s="83" t="s">
        <v>572</v>
      </c>
      <c r="B150" s="84" t="s">
        <v>152</v>
      </c>
      <c r="C150" s="84" t="s">
        <v>307</v>
      </c>
      <c r="D150" s="81" t="str">
        <f>LOOKUP(C150,DB!$A:$A,DB!$B:$B)</f>
        <v>SAS</v>
      </c>
      <c r="E150" s="85">
        <v>2</v>
      </c>
      <c r="F150" s="85">
        <v>1</v>
      </c>
      <c r="G150" s="85">
        <v>0.5</v>
      </c>
      <c r="H150" s="85">
        <v>2</v>
      </c>
      <c r="I150" s="85" t="s">
        <v>12</v>
      </c>
      <c r="J150" s="85" t="s">
        <v>153</v>
      </c>
      <c r="K150" s="3">
        <v>5</v>
      </c>
      <c r="L150" s="14">
        <f t="shared" si="11"/>
        <v>3.5355339059327378</v>
      </c>
      <c r="M150" s="14">
        <f t="shared" si="12"/>
        <v>3.5355339059327378</v>
      </c>
      <c r="N150" s="3" t="s">
        <v>115</v>
      </c>
      <c r="O150" s="152"/>
    </row>
    <row r="151" spans="1:15" ht="137.25" customHeight="1" thickBot="1">
      <c r="A151" s="83" t="s">
        <v>573</v>
      </c>
      <c r="B151" s="84" t="s">
        <v>95</v>
      </c>
      <c r="C151" s="84" t="s">
        <v>350</v>
      </c>
      <c r="D151" s="81" t="str">
        <f>LOOKUP(C151,DB!$A:$A,DB!$B:$B)</f>
        <v>DAS OTS</v>
      </c>
      <c r="E151" s="85">
        <v>3</v>
      </c>
      <c r="F151" s="85">
        <v>2</v>
      </c>
      <c r="G151" s="85">
        <v>0.5</v>
      </c>
      <c r="H151" s="85">
        <v>3</v>
      </c>
      <c r="I151" s="85" t="s">
        <v>7</v>
      </c>
      <c r="J151" s="85" t="s">
        <v>72</v>
      </c>
      <c r="K151" s="3">
        <v>5</v>
      </c>
      <c r="L151" s="14">
        <f t="shared" si="11"/>
        <v>4.3301270189221928</v>
      </c>
      <c r="M151" s="14">
        <f t="shared" si="12"/>
        <v>2.1650635094610964</v>
      </c>
      <c r="N151" s="3" t="s">
        <v>115</v>
      </c>
      <c r="O151" s="152"/>
    </row>
    <row r="152" spans="1:15" ht="137.25" customHeight="1" thickBot="1">
      <c r="A152" s="83" t="s">
        <v>573</v>
      </c>
      <c r="B152" s="84" t="s">
        <v>95</v>
      </c>
      <c r="C152" s="84" t="s">
        <v>293</v>
      </c>
      <c r="D152" s="81" t="str">
        <f>LOOKUP(C152,DB!$A:$A,DB!$B:$B)</f>
        <v>DAS OTS</v>
      </c>
      <c r="E152" s="85">
        <v>3</v>
      </c>
      <c r="F152" s="85">
        <v>2</v>
      </c>
      <c r="G152" s="85">
        <v>0.5</v>
      </c>
      <c r="H152" s="85">
        <v>3</v>
      </c>
      <c r="I152" s="85" t="s">
        <v>7</v>
      </c>
      <c r="J152" s="85" t="s">
        <v>72</v>
      </c>
      <c r="K152" s="3">
        <v>5</v>
      </c>
      <c r="L152" s="14">
        <f t="shared" si="11"/>
        <v>4.3301270189221928</v>
      </c>
      <c r="M152" s="14">
        <f t="shared" si="12"/>
        <v>2.1650635094610964</v>
      </c>
      <c r="N152" s="3" t="s">
        <v>115</v>
      </c>
      <c r="O152" s="152"/>
    </row>
    <row r="153" spans="1:15" ht="137.25" customHeight="1" thickBot="1">
      <c r="A153" s="83" t="s">
        <v>431</v>
      </c>
      <c r="B153" s="84" t="s">
        <v>401</v>
      </c>
      <c r="C153" s="84" t="s">
        <v>272</v>
      </c>
      <c r="D153" s="81" t="str">
        <f>LOOKUP(C153,DB!$A:$A,DB!$B:$B)</f>
        <v>SAS</v>
      </c>
      <c r="E153" s="85">
        <v>1</v>
      </c>
      <c r="F153" s="85">
        <v>1</v>
      </c>
      <c r="G153" s="85">
        <v>1</v>
      </c>
      <c r="H153" s="85">
        <v>1</v>
      </c>
      <c r="I153" s="85" t="s">
        <v>12</v>
      </c>
      <c r="J153" s="85" t="s">
        <v>407</v>
      </c>
      <c r="K153" s="3">
        <v>5</v>
      </c>
      <c r="L153" s="14">
        <f t="shared" si="11"/>
        <v>5</v>
      </c>
      <c r="M153" s="14">
        <f t="shared" si="12"/>
        <v>5</v>
      </c>
      <c r="N153" s="3" t="s">
        <v>115</v>
      </c>
      <c r="O153" s="152"/>
    </row>
    <row r="154" spans="1:15" ht="137.25" customHeight="1" thickBot="1">
      <c r="A154" s="83" t="s">
        <v>432</v>
      </c>
      <c r="B154" s="84" t="s">
        <v>402</v>
      </c>
      <c r="C154" s="84" t="s">
        <v>266</v>
      </c>
      <c r="D154" s="81" t="str">
        <f>LOOKUP(C154,DB!$A:$A,DB!$B:$B)</f>
        <v>SAS</v>
      </c>
      <c r="E154" s="85">
        <v>1</v>
      </c>
      <c r="F154" s="85">
        <v>1</v>
      </c>
      <c r="G154" s="85">
        <v>1</v>
      </c>
      <c r="H154" s="85">
        <v>1</v>
      </c>
      <c r="I154" s="85" t="s">
        <v>12</v>
      </c>
      <c r="J154" s="85" t="s">
        <v>407</v>
      </c>
      <c r="K154" s="3">
        <v>5</v>
      </c>
      <c r="L154" s="14">
        <f t="shared" si="11"/>
        <v>5</v>
      </c>
      <c r="M154" s="14">
        <f t="shared" si="12"/>
        <v>5</v>
      </c>
      <c r="N154" s="3" t="s">
        <v>115</v>
      </c>
      <c r="O154" s="152"/>
    </row>
    <row r="155" spans="1:15" ht="137.25" customHeight="1" thickBot="1">
      <c r="A155" s="83" t="s">
        <v>575</v>
      </c>
      <c r="B155" s="84" t="s">
        <v>159</v>
      </c>
      <c r="C155" s="84" t="s">
        <v>295</v>
      </c>
      <c r="D155" s="81" t="str">
        <f>LOOKUP(C155,DB!$A:$A,DB!$B:$B)</f>
        <v>TTSS</v>
      </c>
      <c r="E155" s="85">
        <v>1</v>
      </c>
      <c r="F155" s="85">
        <v>1</v>
      </c>
      <c r="G155" s="85">
        <v>1</v>
      </c>
      <c r="H155" s="85">
        <v>1</v>
      </c>
      <c r="I155" s="85" t="s">
        <v>7</v>
      </c>
      <c r="J155" s="85" t="s">
        <v>163</v>
      </c>
      <c r="K155" s="3">
        <v>5</v>
      </c>
      <c r="L155" s="14">
        <f t="shared" si="11"/>
        <v>5</v>
      </c>
      <c r="M155" s="14">
        <f t="shared" si="12"/>
        <v>5</v>
      </c>
      <c r="N155" s="3" t="s">
        <v>115</v>
      </c>
      <c r="O155" s="152"/>
    </row>
    <row r="156" spans="1:15" ht="137.25" customHeight="1" thickBot="1">
      <c r="A156" s="83" t="s">
        <v>576</v>
      </c>
      <c r="B156" s="84" t="s">
        <v>79</v>
      </c>
      <c r="C156" s="84" t="s">
        <v>293</v>
      </c>
      <c r="D156" s="81" t="str">
        <f>LOOKUP(C156,DB!$A:$A,DB!$B:$B)</f>
        <v>DAS OTS</v>
      </c>
      <c r="E156" s="85">
        <v>2</v>
      </c>
      <c r="F156" s="85">
        <v>1</v>
      </c>
      <c r="G156" s="85">
        <v>0.5</v>
      </c>
      <c r="H156" s="85">
        <v>2</v>
      </c>
      <c r="I156" s="85" t="s">
        <v>7</v>
      </c>
      <c r="J156" s="85" t="s">
        <v>119</v>
      </c>
      <c r="K156" s="3">
        <v>5</v>
      </c>
      <c r="L156" s="14">
        <f t="shared" si="11"/>
        <v>3.5355339059327378</v>
      </c>
      <c r="M156" s="14">
        <f t="shared" si="12"/>
        <v>3.5355339059327378</v>
      </c>
      <c r="N156" s="3" t="s">
        <v>115</v>
      </c>
      <c r="O156" s="152"/>
    </row>
    <row r="157" spans="1:15" ht="137.25" customHeight="1" thickBot="1">
      <c r="A157" s="83" t="s">
        <v>577</v>
      </c>
      <c r="B157" s="84" t="s">
        <v>166</v>
      </c>
      <c r="C157" s="84" t="s">
        <v>313</v>
      </c>
      <c r="D157" s="81" t="str">
        <f>LOOKUP(C157,DB!$A:$A,DB!$B:$B)</f>
        <v>DAS OTS</v>
      </c>
      <c r="E157" s="85">
        <v>2</v>
      </c>
      <c r="F157" s="85">
        <v>2</v>
      </c>
      <c r="G157" s="85">
        <v>1</v>
      </c>
      <c r="H157" s="85">
        <v>1</v>
      </c>
      <c r="I157" s="85" t="s">
        <v>7</v>
      </c>
      <c r="J157" s="85" t="s">
        <v>119</v>
      </c>
      <c r="K157" s="3">
        <v>5</v>
      </c>
      <c r="L157" s="14">
        <f t="shared" si="11"/>
        <v>5</v>
      </c>
      <c r="M157" s="14">
        <f t="shared" si="12"/>
        <v>2.5</v>
      </c>
      <c r="N157" s="3" t="s">
        <v>115</v>
      </c>
      <c r="O157" s="152"/>
    </row>
    <row r="158" spans="1:15" ht="137.25" customHeight="1" thickBot="1">
      <c r="A158" s="83" t="s">
        <v>577</v>
      </c>
      <c r="B158" s="84" t="s">
        <v>166</v>
      </c>
      <c r="C158" s="84" t="s">
        <v>293</v>
      </c>
      <c r="D158" s="81" t="str">
        <f>LOOKUP(C158,DB!$A:$A,DB!$B:$B)</f>
        <v>DAS OTS</v>
      </c>
      <c r="E158" s="85">
        <v>2</v>
      </c>
      <c r="F158" s="85">
        <v>2</v>
      </c>
      <c r="G158" s="85">
        <v>1</v>
      </c>
      <c r="H158" s="85">
        <v>1</v>
      </c>
      <c r="I158" s="85" t="s">
        <v>7</v>
      </c>
      <c r="J158" s="85" t="s">
        <v>119</v>
      </c>
      <c r="K158" s="3">
        <v>5</v>
      </c>
      <c r="L158" s="14">
        <f t="shared" si="11"/>
        <v>5</v>
      </c>
      <c r="M158" s="14">
        <f t="shared" si="12"/>
        <v>2.5</v>
      </c>
      <c r="N158" s="3" t="s">
        <v>115</v>
      </c>
      <c r="O158" s="152"/>
    </row>
    <row r="159" spans="1:15" ht="137.25" customHeight="1" thickBot="1">
      <c r="A159" s="83" t="s">
        <v>578</v>
      </c>
      <c r="B159" s="84" t="s">
        <v>513</v>
      </c>
      <c r="C159" s="84" t="s">
        <v>647</v>
      </c>
      <c r="D159" s="81" t="str">
        <f>LOOKUP(C159,DB!$A:$A,DB!$B:$B)</f>
        <v>DAS OTS</v>
      </c>
      <c r="E159" s="85">
        <v>1</v>
      </c>
      <c r="F159" s="85">
        <v>1</v>
      </c>
      <c r="G159" s="85">
        <v>1</v>
      </c>
      <c r="H159" s="85">
        <v>1</v>
      </c>
      <c r="I159" s="85" t="s">
        <v>7</v>
      </c>
      <c r="J159" s="85" t="s">
        <v>72</v>
      </c>
      <c r="K159" s="3">
        <v>5</v>
      </c>
      <c r="L159" s="14">
        <f t="shared" si="11"/>
        <v>5</v>
      </c>
      <c r="M159" s="14">
        <f t="shared" si="12"/>
        <v>5</v>
      </c>
      <c r="N159" s="3" t="s">
        <v>115</v>
      </c>
      <c r="O159" s="152"/>
    </row>
    <row r="160" spans="1:15" ht="137.25" customHeight="1" thickBot="1">
      <c r="A160" s="83" t="s">
        <v>580</v>
      </c>
      <c r="B160" s="84" t="s">
        <v>56</v>
      </c>
      <c r="C160" s="84" t="s">
        <v>328</v>
      </c>
      <c r="D160" s="81" t="str">
        <f>LOOKUP(C160,DB!$A:$A,DB!$B:$B)</f>
        <v>DAS OTS</v>
      </c>
      <c r="E160" s="85">
        <v>1</v>
      </c>
      <c r="F160" s="85">
        <v>1</v>
      </c>
      <c r="G160" s="85">
        <v>1</v>
      </c>
      <c r="H160" s="85">
        <v>1</v>
      </c>
      <c r="I160" s="85" t="s">
        <v>12</v>
      </c>
      <c r="J160" s="85" t="s">
        <v>407</v>
      </c>
      <c r="K160" s="3">
        <v>5</v>
      </c>
      <c r="L160" s="14">
        <f t="shared" si="11"/>
        <v>5</v>
      </c>
      <c r="M160" s="14">
        <f t="shared" si="12"/>
        <v>5</v>
      </c>
      <c r="N160" s="3" t="s">
        <v>115</v>
      </c>
      <c r="O160" s="152"/>
    </row>
    <row r="161" spans="1:15" ht="137.25" customHeight="1" thickBot="1">
      <c r="A161" s="83" t="s">
        <v>583</v>
      </c>
      <c r="B161" s="84" t="s">
        <v>516</v>
      </c>
      <c r="C161" s="84" t="s">
        <v>356</v>
      </c>
      <c r="D161" s="81" t="str">
        <f>LOOKUP(C161,DB!$A:$A,DB!$B:$B)</f>
        <v>DAS OTS</v>
      </c>
      <c r="E161" s="85">
        <v>2</v>
      </c>
      <c r="F161" s="85">
        <v>2</v>
      </c>
      <c r="G161" s="85">
        <v>0.75</v>
      </c>
      <c r="H161" s="85">
        <v>2</v>
      </c>
      <c r="I161" s="85" t="s">
        <v>12</v>
      </c>
      <c r="J161" s="85" t="s">
        <v>517</v>
      </c>
      <c r="K161" s="3">
        <v>5</v>
      </c>
      <c r="L161" s="14">
        <f t="shared" si="11"/>
        <v>5.3033008588991066</v>
      </c>
      <c r="M161" s="14">
        <f t="shared" si="12"/>
        <v>2.6516504294495533</v>
      </c>
      <c r="N161" s="3" t="s">
        <v>115</v>
      </c>
      <c r="O161" s="152"/>
    </row>
    <row r="162" spans="1:15" ht="137.25" customHeight="1" thickBot="1">
      <c r="A162" s="83" t="s">
        <v>583</v>
      </c>
      <c r="B162" s="84" t="s">
        <v>516</v>
      </c>
      <c r="C162" s="84" t="s">
        <v>293</v>
      </c>
      <c r="D162" s="81" t="str">
        <f>LOOKUP(C162,DB!$A:$A,DB!$B:$B)</f>
        <v>DAS OTS</v>
      </c>
      <c r="E162" s="85">
        <v>2</v>
      </c>
      <c r="F162" s="85">
        <v>2</v>
      </c>
      <c r="G162" s="85">
        <v>0.75</v>
      </c>
      <c r="H162" s="85">
        <v>2</v>
      </c>
      <c r="I162" s="85" t="s">
        <v>12</v>
      </c>
      <c r="J162" s="85" t="s">
        <v>517</v>
      </c>
      <c r="K162" s="3">
        <v>5</v>
      </c>
      <c r="L162" s="14">
        <f t="shared" si="11"/>
        <v>5.3033008588991066</v>
      </c>
      <c r="M162" s="14">
        <f t="shared" si="12"/>
        <v>2.6516504294495533</v>
      </c>
      <c r="N162" s="3" t="s">
        <v>115</v>
      </c>
      <c r="O162" s="152"/>
    </row>
    <row r="163" spans="1:15" ht="137.25" customHeight="1" thickBot="1">
      <c r="A163" s="83" t="s">
        <v>584</v>
      </c>
      <c r="B163" s="84" t="s">
        <v>112</v>
      </c>
      <c r="C163" s="84" t="s">
        <v>288</v>
      </c>
      <c r="D163" s="81" t="str">
        <f>LOOKUP(C163,DB!$A:$A,DB!$B:$B)</f>
        <v>SAS</v>
      </c>
      <c r="E163" s="85">
        <v>1</v>
      </c>
      <c r="F163" s="85">
        <v>1</v>
      </c>
      <c r="G163" s="85">
        <v>0.5</v>
      </c>
      <c r="H163" s="85">
        <v>1</v>
      </c>
      <c r="I163" s="85" t="s">
        <v>12</v>
      </c>
      <c r="J163" s="85" t="s">
        <v>72</v>
      </c>
      <c r="K163" s="3">
        <v>5</v>
      </c>
      <c r="L163" s="14">
        <f t="shared" si="11"/>
        <v>2.5</v>
      </c>
      <c r="M163" s="14">
        <f t="shared" si="12"/>
        <v>2.5</v>
      </c>
      <c r="N163" s="3" t="s">
        <v>115</v>
      </c>
      <c r="O163" s="152"/>
    </row>
    <row r="164" spans="1:15" ht="137.25" customHeight="1">
      <c r="A164" s="115" t="s">
        <v>914</v>
      </c>
      <c r="B164" s="107" t="s">
        <v>159</v>
      </c>
      <c r="C164" s="107" t="s">
        <v>295</v>
      </c>
      <c r="D164" s="107" t="str">
        <f>LOOKUP(C164,DB!$A:$A,DB!$B:$B)</f>
        <v>TTSS</v>
      </c>
      <c r="E164" s="108">
        <v>1</v>
      </c>
      <c r="F164" s="108">
        <v>1</v>
      </c>
      <c r="G164" s="108">
        <v>1</v>
      </c>
      <c r="H164" s="108">
        <v>1</v>
      </c>
      <c r="I164" s="108" t="s">
        <v>7</v>
      </c>
      <c r="J164" s="108" t="s">
        <v>915</v>
      </c>
      <c r="K164" s="3">
        <v>5</v>
      </c>
      <c r="L164" s="14">
        <f t="shared" si="11"/>
        <v>5</v>
      </c>
      <c r="M164" s="14">
        <f t="shared" si="12"/>
        <v>5</v>
      </c>
      <c r="N164" s="3" t="s">
        <v>115</v>
      </c>
      <c r="O164" s="152"/>
    </row>
    <row r="165" spans="1:15" ht="137.25" customHeight="1">
      <c r="A165" s="115" t="s">
        <v>917</v>
      </c>
      <c r="B165" s="107" t="s">
        <v>456</v>
      </c>
      <c r="C165" s="107" t="s">
        <v>391</v>
      </c>
      <c r="D165" s="107" t="str">
        <f>LOOKUP(C165,DB!$A:$A,DB!$B:$B)</f>
        <v>SMS</v>
      </c>
      <c r="E165" s="108">
        <v>3</v>
      </c>
      <c r="F165" s="108">
        <v>1</v>
      </c>
      <c r="G165" s="108">
        <v>0.17</v>
      </c>
      <c r="H165" s="108">
        <v>3</v>
      </c>
      <c r="I165" s="108" t="s">
        <v>7</v>
      </c>
      <c r="J165" s="108" t="s">
        <v>913</v>
      </c>
      <c r="K165" s="3">
        <v>5</v>
      </c>
      <c r="L165" s="14">
        <f t="shared" si="11"/>
        <v>1.4722431864335457</v>
      </c>
      <c r="M165" s="14">
        <f t="shared" si="12"/>
        <v>1.4722431864335457</v>
      </c>
      <c r="N165" s="3" t="s">
        <v>115</v>
      </c>
      <c r="O165" s="152"/>
    </row>
    <row r="166" spans="1:15" ht="137.25" customHeight="1">
      <c r="A166" s="115" t="s">
        <v>922</v>
      </c>
      <c r="B166" s="107" t="s">
        <v>873</v>
      </c>
      <c r="C166" s="107" t="s">
        <v>340</v>
      </c>
      <c r="D166" s="107" t="str">
        <f>LOOKUP(C166,DB!$A:$A,DB!$B:$B)</f>
        <v>SMS</v>
      </c>
      <c r="E166" s="108">
        <v>2</v>
      </c>
      <c r="F166" s="108">
        <v>1</v>
      </c>
      <c r="G166" s="108">
        <v>0.25</v>
      </c>
      <c r="H166" s="108">
        <v>2</v>
      </c>
      <c r="I166" s="108" t="s">
        <v>7</v>
      </c>
      <c r="J166" s="108" t="s">
        <v>913</v>
      </c>
      <c r="K166" s="3">
        <v>5</v>
      </c>
      <c r="L166" s="14">
        <f t="shared" si="11"/>
        <v>1.7677669529663689</v>
      </c>
      <c r="M166" s="14">
        <f t="shared" si="12"/>
        <v>1.7677669529663689</v>
      </c>
      <c r="N166" s="3" t="s">
        <v>115</v>
      </c>
      <c r="O166" s="152"/>
    </row>
    <row r="167" spans="1:15" ht="137.25" customHeight="1">
      <c r="A167" s="115" t="s">
        <v>945</v>
      </c>
      <c r="B167" s="107" t="s">
        <v>944</v>
      </c>
      <c r="C167" s="107" t="s">
        <v>941</v>
      </c>
      <c r="D167" s="107" t="str">
        <f>LOOKUP(C167,DB!$A:$A,DB!$B:$B)</f>
        <v>SMS</v>
      </c>
      <c r="E167" s="108">
        <v>3</v>
      </c>
      <c r="F167" s="108">
        <v>2</v>
      </c>
      <c r="G167" s="108">
        <v>0.67</v>
      </c>
      <c r="H167" s="108">
        <v>2</v>
      </c>
      <c r="I167" s="108" t="s">
        <v>7</v>
      </c>
      <c r="J167" s="108" t="s">
        <v>913</v>
      </c>
      <c r="K167" s="3">
        <v>5</v>
      </c>
      <c r="L167" s="14">
        <f t="shared" si="11"/>
        <v>4.7376154339498688</v>
      </c>
      <c r="M167" s="14">
        <f t="shared" si="12"/>
        <v>2.3688077169749344</v>
      </c>
      <c r="N167" s="3" t="s">
        <v>115</v>
      </c>
      <c r="O167" s="152"/>
    </row>
    <row r="168" spans="1:15" ht="137.25" customHeight="1">
      <c r="A168" s="115" t="s">
        <v>945</v>
      </c>
      <c r="B168" s="107" t="s">
        <v>944</v>
      </c>
      <c r="C168" s="107" t="s">
        <v>310</v>
      </c>
      <c r="D168" s="107" t="str">
        <f>LOOKUP(C168,DB!$A:$A,DB!$B:$B)</f>
        <v>SMS</v>
      </c>
      <c r="E168" s="108">
        <v>3</v>
      </c>
      <c r="F168" s="108">
        <v>2</v>
      </c>
      <c r="G168" s="108">
        <v>0.67</v>
      </c>
      <c r="H168" s="108">
        <v>2</v>
      </c>
      <c r="I168" s="108" t="s">
        <v>7</v>
      </c>
      <c r="J168" s="108" t="s">
        <v>913</v>
      </c>
      <c r="K168" s="3">
        <v>5</v>
      </c>
      <c r="L168" s="14">
        <f t="shared" si="11"/>
        <v>4.7376154339498688</v>
      </c>
      <c r="M168" s="14">
        <f t="shared" si="12"/>
        <v>2.3688077169749344</v>
      </c>
      <c r="N168" s="3" t="s">
        <v>115</v>
      </c>
      <c r="O168" s="152"/>
    </row>
  </sheetData>
  <autoFilter ref="E1:E168"/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Darbuotojai 2004-2009</vt:lpstr>
      <vt:lpstr>Darbuotojai_1</vt:lpstr>
      <vt:lpstr>Darbuotojai_2</vt:lpstr>
      <vt:lpstr>Padaliniai_1</vt:lpstr>
      <vt:lpstr>Padaliniai_2</vt:lpstr>
      <vt:lpstr>Tipai detaliai</vt:lpstr>
      <vt:lpstr>A01, B01</vt:lpstr>
      <vt:lpstr>A02, B02</vt:lpstr>
      <vt:lpstr>B03</vt:lpstr>
      <vt:lpstr>HS</vt:lpstr>
      <vt:lpstr>A02, B02 žurnalai</vt:lpstr>
      <vt:lpstr>TarpinisA01-B01</vt:lpstr>
      <vt:lpstr>TarpinisA02-B02</vt:lpstr>
      <vt:lpstr>TarpinisB03</vt:lpstr>
      <vt:lpstr>TarpinisHS</vt:lpstr>
      <vt:lpstr>DB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2011-02-15T16:48:27Z</dcterms:modified>
</cp:coreProperties>
</file>